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https://cwp.sharepoint.com/projects/Documents/T-18-015/2-8 Revision of Calculators and Spreadsheets/"/>
    </mc:Choice>
  </mc:AlternateContent>
  <xr:revisionPtr revIDLastSave="0" documentId="10_ncr:100000_{D2EAA675-E8B8-41B8-893D-789F377A5463}" xr6:coauthVersionLast="31" xr6:coauthVersionMax="31" xr10:uidLastSave="{00000000-0000-0000-0000-000000000000}"/>
  <bookViews>
    <workbookView xWindow="0" yWindow="0" windowWidth="23040" windowHeight="8520" xr2:uid="{00000000-000D-0000-FFFF-FFFF00000000}"/>
  </bookViews>
  <sheets>
    <sheet name="30% Phase" sheetId="4" r:id="rId1"/>
    <sheet name="65% Phase" sheetId="6" r:id="rId2"/>
    <sheet name="90% Phase" sheetId="10" r:id="rId3"/>
    <sheet name="30% Phase Sample" sheetId="12" r:id="rId4"/>
    <sheet name="65% Phase Sample" sheetId="13" r:id="rId5"/>
    <sheet name="90% Phase Sample" sheetId="14" r:id="rId6"/>
  </sheets>
  <definedNames>
    <definedName name="_xlnm.Print_Area" localSheetId="0">'30% Phase'!$A$1:$U$45</definedName>
    <definedName name="_xlnm.Print_Area" localSheetId="3">'30% Phase Sample'!$A$1:$U$45</definedName>
    <definedName name="_xlnm.Print_Area" localSheetId="1">'65% Phase'!$A$1:$AM$45</definedName>
    <definedName name="_xlnm.Print_Area" localSheetId="4">'65% Phase Sample'!$A$1:$AM$45</definedName>
    <definedName name="_xlnm.Print_Area" localSheetId="2">'90% Phase'!$A$1:$AM$45</definedName>
    <definedName name="_xlnm.Print_Area" localSheetId="5">'90% Phase Sample'!$A$1:$AM$45</definedName>
    <definedName name="_xlnm.Print_Titles" localSheetId="0">'30% Phase'!$A:$A,'30% Phase'!$2:$10</definedName>
    <definedName name="_xlnm.Print_Titles" localSheetId="3">'30% Phase Sample'!$A:$A,'30% Phase Sample'!$2:$10</definedName>
    <definedName name="_xlnm.Print_Titles" localSheetId="1">'65% Phase'!$A:$A,'65% Phase'!$2:$10</definedName>
    <definedName name="_xlnm.Print_Titles" localSheetId="4">'65% Phase Sample'!$A:$A,'65% Phase Sample'!$2:$10</definedName>
    <definedName name="_xlnm.Print_Titles" localSheetId="2">'90% Phase'!$A:$A,'90% Phase'!$2:$10</definedName>
    <definedName name="_xlnm.Print_Titles" localSheetId="5">'90% Phase Sample'!$A:$A,'90% Phase Sample'!$2:$10</definedName>
  </definedNames>
  <calcPr calcId="179017"/>
</workbook>
</file>

<file path=xl/calcChain.xml><?xml version="1.0" encoding="utf-8"?>
<calcChain xmlns="http://schemas.openxmlformats.org/spreadsheetml/2006/main">
  <c r="U45" i="14" l="1"/>
  <c r="S45" i="14"/>
  <c r="Q45" i="14"/>
  <c r="AF44" i="14"/>
  <c r="AE44" i="14"/>
  <c r="V44" i="14"/>
  <c r="T44" i="14"/>
  <c r="R44" i="14"/>
  <c r="I44" i="14"/>
  <c r="K44" i="14" s="1"/>
  <c r="E44" i="14"/>
  <c r="AF43" i="14"/>
  <c r="AE43" i="14"/>
  <c r="V43" i="14"/>
  <c r="T43" i="14"/>
  <c r="R43" i="14"/>
  <c r="K43" i="14"/>
  <c r="I43" i="14"/>
  <c r="AQ43" i="14" s="1"/>
  <c r="E43" i="14"/>
  <c r="AP43" i="14" s="1"/>
  <c r="AQ42" i="14"/>
  <c r="K42" i="14" s="1"/>
  <c r="AF42" i="14"/>
  <c r="AE42" i="14"/>
  <c r="V42" i="14"/>
  <c r="T42" i="14"/>
  <c r="R42" i="14"/>
  <c r="I42" i="14"/>
  <c r="E42" i="14"/>
  <c r="AF41" i="14"/>
  <c r="AE41" i="14"/>
  <c r="V41" i="14"/>
  <c r="T41" i="14"/>
  <c r="R41" i="14"/>
  <c r="I41" i="14"/>
  <c r="AQ41" i="14" s="1"/>
  <c r="E41" i="14"/>
  <c r="AF40" i="14"/>
  <c r="AE40" i="14"/>
  <c r="AL40" i="14" s="1"/>
  <c r="V40" i="14"/>
  <c r="T40" i="14"/>
  <c r="R40" i="14"/>
  <c r="I40" i="14"/>
  <c r="AQ40" i="14" s="1"/>
  <c r="E40" i="14"/>
  <c r="AP40" i="14" s="1"/>
  <c r="AQ39" i="14"/>
  <c r="AF39" i="14"/>
  <c r="AE39" i="14"/>
  <c r="AL39" i="14" s="1"/>
  <c r="V39" i="14"/>
  <c r="T39" i="14"/>
  <c r="R39" i="14"/>
  <c r="K39" i="14"/>
  <c r="I39" i="14"/>
  <c r="E39" i="14"/>
  <c r="AP39" i="14" s="1"/>
  <c r="J39" i="14" s="1"/>
  <c r="AF38" i="14"/>
  <c r="AE38" i="14"/>
  <c r="AL38" i="14" s="1"/>
  <c r="V38" i="14"/>
  <c r="T38" i="14"/>
  <c r="R38" i="14"/>
  <c r="I38" i="14"/>
  <c r="AQ38" i="14" s="1"/>
  <c r="E38" i="14"/>
  <c r="AP38" i="14" s="1"/>
  <c r="AQ37" i="14"/>
  <c r="AF37" i="14"/>
  <c r="AE37" i="14"/>
  <c r="V37" i="14"/>
  <c r="T37" i="14"/>
  <c r="R37" i="14"/>
  <c r="I37" i="14"/>
  <c r="K37" i="14" s="1"/>
  <c r="E37" i="14"/>
  <c r="AP37" i="14" s="1"/>
  <c r="AP36" i="14"/>
  <c r="J36" i="14" s="1"/>
  <c r="AF36" i="14"/>
  <c r="AE36" i="14"/>
  <c r="AL36" i="14" s="1"/>
  <c r="V36" i="14"/>
  <c r="T36" i="14"/>
  <c r="R36" i="14"/>
  <c r="I36" i="14"/>
  <c r="E36" i="14"/>
  <c r="AF35" i="14"/>
  <c r="AE35" i="14"/>
  <c r="V35" i="14"/>
  <c r="T35" i="14"/>
  <c r="R35" i="14"/>
  <c r="K35" i="14"/>
  <c r="I35" i="14"/>
  <c r="AQ35" i="14" s="1"/>
  <c r="E35" i="14"/>
  <c r="AP35" i="14" s="1"/>
  <c r="AQ34" i="14"/>
  <c r="K34" i="14" s="1"/>
  <c r="AF34" i="14"/>
  <c r="AE34" i="14"/>
  <c r="AL34" i="14" s="1"/>
  <c r="V34" i="14"/>
  <c r="T34" i="14"/>
  <c r="R34" i="14"/>
  <c r="I34" i="14"/>
  <c r="E34" i="14"/>
  <c r="AF33" i="14"/>
  <c r="AE33" i="14"/>
  <c r="AL33" i="14" s="1"/>
  <c r="V33" i="14"/>
  <c r="T33" i="14"/>
  <c r="R33" i="14"/>
  <c r="I33" i="14"/>
  <c r="AQ33" i="14" s="1"/>
  <c r="E33" i="14"/>
  <c r="AF32" i="14"/>
  <c r="AE32" i="14"/>
  <c r="V32" i="14"/>
  <c r="T32" i="14"/>
  <c r="R32" i="14"/>
  <c r="I32" i="14"/>
  <c r="AQ32" i="14" s="1"/>
  <c r="E32" i="14"/>
  <c r="AP32" i="14" s="1"/>
  <c r="AF31" i="14"/>
  <c r="AE31" i="14"/>
  <c r="AL31" i="14" s="1"/>
  <c r="V31" i="14"/>
  <c r="T31" i="14"/>
  <c r="R31" i="14"/>
  <c r="I31" i="14"/>
  <c r="AQ31" i="14" s="1"/>
  <c r="K31" i="14" s="1"/>
  <c r="E31" i="14"/>
  <c r="AP31" i="14" s="1"/>
  <c r="AF30" i="14"/>
  <c r="AE30" i="14"/>
  <c r="AL30" i="14" s="1"/>
  <c r="V30" i="14"/>
  <c r="T30" i="14"/>
  <c r="R30" i="14"/>
  <c r="I30" i="14"/>
  <c r="AQ30" i="14" s="1"/>
  <c r="E30" i="14"/>
  <c r="AP30" i="14" s="1"/>
  <c r="AF29" i="14"/>
  <c r="AE29" i="14"/>
  <c r="AL29" i="14" s="1"/>
  <c r="V29" i="14"/>
  <c r="T29" i="14"/>
  <c r="R29" i="14"/>
  <c r="I29" i="14"/>
  <c r="E29" i="14"/>
  <c r="AP29" i="14" s="1"/>
  <c r="AP28" i="14"/>
  <c r="J28" i="14" s="1"/>
  <c r="AF28" i="14"/>
  <c r="AE28" i="14"/>
  <c r="V28" i="14"/>
  <c r="T28" i="14"/>
  <c r="AL28" i="14" s="1"/>
  <c r="R28" i="14"/>
  <c r="I28" i="14"/>
  <c r="E28" i="14"/>
  <c r="AF27" i="14"/>
  <c r="AE27" i="14"/>
  <c r="AL27" i="14" s="1"/>
  <c r="V27" i="14"/>
  <c r="T27" i="14"/>
  <c r="R27" i="14"/>
  <c r="I27" i="14"/>
  <c r="E27" i="14"/>
  <c r="AP27" i="14" s="1"/>
  <c r="AF26" i="14"/>
  <c r="AE26" i="14"/>
  <c r="V26" i="14"/>
  <c r="T26" i="14"/>
  <c r="R26" i="14"/>
  <c r="I26" i="14"/>
  <c r="AQ26" i="14" s="1"/>
  <c r="K26" i="14" s="1"/>
  <c r="E26" i="14"/>
  <c r="AF25" i="14"/>
  <c r="AE25" i="14"/>
  <c r="V25" i="14"/>
  <c r="T25" i="14"/>
  <c r="R25" i="14"/>
  <c r="I25" i="14"/>
  <c r="AQ25" i="14" s="1"/>
  <c r="E25" i="14"/>
  <c r="AF24" i="14"/>
  <c r="AE24" i="14"/>
  <c r="AL24" i="14" s="1"/>
  <c r="V24" i="14"/>
  <c r="T24" i="14"/>
  <c r="R24" i="14"/>
  <c r="I24" i="14"/>
  <c r="AQ24" i="14" s="1"/>
  <c r="E24" i="14"/>
  <c r="AP24" i="14" s="1"/>
  <c r="AF23" i="14"/>
  <c r="AE23" i="14"/>
  <c r="V23" i="14"/>
  <c r="T23" i="14"/>
  <c r="R23" i="14"/>
  <c r="I23" i="14"/>
  <c r="AQ23" i="14" s="1"/>
  <c r="E23" i="14"/>
  <c r="AP23" i="14" s="1"/>
  <c r="J23" i="14" s="1"/>
  <c r="AF22" i="14"/>
  <c r="AE22" i="14"/>
  <c r="V22" i="14"/>
  <c r="T22" i="14"/>
  <c r="R22" i="14"/>
  <c r="I22" i="14"/>
  <c r="AQ22" i="14" s="1"/>
  <c r="E22" i="14"/>
  <c r="AP22" i="14" s="1"/>
  <c r="AF21" i="14"/>
  <c r="AE21" i="14"/>
  <c r="AL21" i="14" s="1"/>
  <c r="V21" i="14"/>
  <c r="T21" i="14"/>
  <c r="R21" i="14"/>
  <c r="I21" i="14"/>
  <c r="E21" i="14"/>
  <c r="AP21" i="14" s="1"/>
  <c r="AF20" i="14"/>
  <c r="AE20" i="14"/>
  <c r="AL20" i="14" s="1"/>
  <c r="V20" i="14"/>
  <c r="T20" i="14"/>
  <c r="R20" i="14"/>
  <c r="I20" i="14"/>
  <c r="K20" i="14" s="1"/>
  <c r="E20" i="14"/>
  <c r="AF19" i="14"/>
  <c r="AE19" i="14"/>
  <c r="AL19" i="14" s="1"/>
  <c r="V19" i="14"/>
  <c r="T19" i="14"/>
  <c r="R19" i="14"/>
  <c r="I19" i="14"/>
  <c r="AQ19" i="14" s="1"/>
  <c r="E19" i="14"/>
  <c r="AP19" i="14" s="1"/>
  <c r="AQ18" i="14"/>
  <c r="AF18" i="14"/>
  <c r="AE18" i="14"/>
  <c r="AL18" i="14" s="1"/>
  <c r="V18" i="14"/>
  <c r="T18" i="14"/>
  <c r="R18" i="14"/>
  <c r="I18" i="14"/>
  <c r="K18" i="14" s="1"/>
  <c r="E18" i="14"/>
  <c r="AP18" i="14" s="1"/>
  <c r="AF17" i="14"/>
  <c r="AE17" i="14"/>
  <c r="V17" i="14"/>
  <c r="T17" i="14"/>
  <c r="R17" i="14"/>
  <c r="I17" i="14"/>
  <c r="AQ17" i="14" s="1"/>
  <c r="E17" i="14"/>
  <c r="AP17" i="14" s="1"/>
  <c r="AF16" i="14"/>
  <c r="AE16" i="14"/>
  <c r="V16" i="14"/>
  <c r="T16" i="14"/>
  <c r="R16" i="14"/>
  <c r="I16" i="14"/>
  <c r="AQ16" i="14" s="1"/>
  <c r="E16" i="14"/>
  <c r="AP16" i="14" s="1"/>
  <c r="AQ15" i="14"/>
  <c r="AF15" i="14"/>
  <c r="AE15" i="14"/>
  <c r="V15" i="14"/>
  <c r="T15" i="14"/>
  <c r="R15" i="14"/>
  <c r="I15" i="14"/>
  <c r="K15" i="14" s="1"/>
  <c r="E15" i="14"/>
  <c r="AF14" i="14"/>
  <c r="AE14" i="14"/>
  <c r="V14" i="14"/>
  <c r="T14" i="14"/>
  <c r="R14" i="14"/>
  <c r="I14" i="14"/>
  <c r="AQ14" i="14" s="1"/>
  <c r="E14" i="14"/>
  <c r="AP14" i="14" s="1"/>
  <c r="AQ13" i="14"/>
  <c r="AF13" i="14"/>
  <c r="AE13" i="14"/>
  <c r="V13" i="14"/>
  <c r="T13" i="14"/>
  <c r="R13" i="14"/>
  <c r="R45" i="14" s="1"/>
  <c r="I13" i="14"/>
  <c r="E13" i="14"/>
  <c r="AP13" i="14" s="1"/>
  <c r="J13" i="14" s="1"/>
  <c r="AP12" i="14"/>
  <c r="AF12" i="14"/>
  <c r="AE12" i="14"/>
  <c r="V12" i="14"/>
  <c r="V45" i="14" s="1"/>
  <c r="T12" i="14"/>
  <c r="R12" i="14"/>
  <c r="I12" i="14"/>
  <c r="E12" i="14"/>
  <c r="AG5" i="14"/>
  <c r="AE5" i="14"/>
  <c r="Z5" i="14"/>
  <c r="W5" i="14"/>
  <c r="AG4" i="14"/>
  <c r="AE4" i="14"/>
  <c r="W4" i="14"/>
  <c r="AG3" i="14"/>
  <c r="AE3" i="14"/>
  <c r="W2" i="14"/>
  <c r="AF1" i="14"/>
  <c r="Y1" i="14"/>
  <c r="J5" i="10"/>
  <c r="AF1" i="10"/>
  <c r="Y1" i="10"/>
  <c r="AF5" i="13"/>
  <c r="J5" i="13"/>
  <c r="AP13" i="13"/>
  <c r="AQ13" i="13"/>
  <c r="AP14" i="13"/>
  <c r="AQ14" i="13"/>
  <c r="K14" i="13" s="1"/>
  <c r="AP15" i="13"/>
  <c r="J15" i="13" s="1"/>
  <c r="AQ15" i="13"/>
  <c r="K15" i="13" s="1"/>
  <c r="AP16" i="13"/>
  <c r="AE16" i="13" s="1"/>
  <c r="AQ16" i="13"/>
  <c r="AF16" i="13" s="1"/>
  <c r="AP17" i="13"/>
  <c r="AQ17" i="13"/>
  <c r="AP18" i="13"/>
  <c r="AQ18" i="13"/>
  <c r="AP19" i="13"/>
  <c r="J19" i="13" s="1"/>
  <c r="AQ19" i="13"/>
  <c r="AP20" i="13"/>
  <c r="J20" i="13" s="1"/>
  <c r="AQ20" i="13"/>
  <c r="AP21" i="13"/>
  <c r="AQ21" i="13"/>
  <c r="AP22" i="13"/>
  <c r="AQ22" i="13"/>
  <c r="AP23" i="13"/>
  <c r="AQ23" i="13"/>
  <c r="K23" i="13" s="1"/>
  <c r="AP24" i="13"/>
  <c r="J24" i="13" s="1"/>
  <c r="AQ24" i="13"/>
  <c r="K24" i="13" s="1"/>
  <c r="AP25" i="13"/>
  <c r="AQ25" i="13"/>
  <c r="AP26" i="13"/>
  <c r="AQ26" i="13"/>
  <c r="AP27" i="13"/>
  <c r="AE27" i="13" s="1"/>
  <c r="AQ27" i="13"/>
  <c r="AF27" i="13" s="1"/>
  <c r="AP28" i="13"/>
  <c r="AE28" i="13" s="1"/>
  <c r="AQ28" i="13"/>
  <c r="AF28" i="13" s="1"/>
  <c r="AP29" i="13"/>
  <c r="AQ29" i="13"/>
  <c r="AP30" i="13"/>
  <c r="AQ30" i="13"/>
  <c r="AP31" i="13"/>
  <c r="AQ31" i="13"/>
  <c r="K31" i="13" s="1"/>
  <c r="AP32" i="13"/>
  <c r="AE32" i="13" s="1"/>
  <c r="AQ32" i="13"/>
  <c r="K32" i="13" s="1"/>
  <c r="AP33" i="13"/>
  <c r="AQ33" i="13"/>
  <c r="AP34" i="13"/>
  <c r="AQ34" i="13"/>
  <c r="K34" i="13" s="1"/>
  <c r="AP35" i="13"/>
  <c r="AE35" i="13" s="1"/>
  <c r="AQ35" i="13"/>
  <c r="AF35" i="13" s="1"/>
  <c r="AP36" i="13"/>
  <c r="J36" i="13" s="1"/>
  <c r="AQ36" i="13"/>
  <c r="K36" i="13" s="1"/>
  <c r="AP37" i="13"/>
  <c r="AQ37" i="13"/>
  <c r="AP38" i="13"/>
  <c r="AQ38" i="13"/>
  <c r="AP39" i="13"/>
  <c r="AE39" i="13" s="1"/>
  <c r="AQ39" i="13"/>
  <c r="AF39" i="13" s="1"/>
  <c r="AP40" i="13"/>
  <c r="AE40" i="13" s="1"/>
  <c r="AQ40" i="13"/>
  <c r="AP41" i="13"/>
  <c r="AQ41" i="13"/>
  <c r="AF41" i="13" s="1"/>
  <c r="AP42" i="13"/>
  <c r="AQ42" i="13"/>
  <c r="K42" i="13" s="1"/>
  <c r="AP43" i="13"/>
  <c r="J43" i="13" s="1"/>
  <c r="AQ43" i="13"/>
  <c r="AP44" i="13"/>
  <c r="AE44" i="13" s="1"/>
  <c r="AQ44" i="13"/>
  <c r="Y1" i="6"/>
  <c r="AE1" i="6"/>
  <c r="AE1" i="13"/>
  <c r="AQ44" i="10"/>
  <c r="AP44" i="10"/>
  <c r="AQ43" i="10"/>
  <c r="AP43" i="10"/>
  <c r="AQ42" i="10"/>
  <c r="AP42" i="10"/>
  <c r="AQ41" i="10"/>
  <c r="AP41" i="10"/>
  <c r="AQ40" i="10"/>
  <c r="AP40" i="10"/>
  <c r="AQ39" i="10"/>
  <c r="AP39" i="10"/>
  <c r="AQ38" i="10"/>
  <c r="AP38" i="10"/>
  <c r="AQ37" i="10"/>
  <c r="AP37" i="10"/>
  <c r="AQ36" i="10"/>
  <c r="AP36" i="10"/>
  <c r="AQ35" i="10"/>
  <c r="AP35" i="10"/>
  <c r="AQ34" i="10"/>
  <c r="AP34" i="10"/>
  <c r="AQ33" i="10"/>
  <c r="AP33" i="10"/>
  <c r="AQ32" i="10"/>
  <c r="AP32" i="10"/>
  <c r="AQ31" i="10"/>
  <c r="AP31" i="10"/>
  <c r="AQ30" i="10"/>
  <c r="AP30" i="10"/>
  <c r="AQ29" i="10"/>
  <c r="AP29" i="10"/>
  <c r="AQ28" i="10"/>
  <c r="AP28" i="10"/>
  <c r="AQ27" i="10"/>
  <c r="AP27" i="10"/>
  <c r="AQ26" i="10"/>
  <c r="AP26" i="10"/>
  <c r="AQ25" i="10"/>
  <c r="AP25" i="10"/>
  <c r="AQ24" i="10"/>
  <c r="AP24" i="10"/>
  <c r="AQ23" i="10"/>
  <c r="AP23" i="10"/>
  <c r="AQ22" i="10"/>
  <c r="AP22" i="10"/>
  <c r="AQ21" i="10"/>
  <c r="AP21" i="10"/>
  <c r="AQ20" i="10"/>
  <c r="AP20" i="10"/>
  <c r="AQ19" i="10"/>
  <c r="AP19" i="10"/>
  <c r="AQ18" i="10"/>
  <c r="AP18" i="10"/>
  <c r="AQ17" i="10"/>
  <c r="AP17" i="10"/>
  <c r="AQ16" i="10"/>
  <c r="AP16" i="10"/>
  <c r="AQ15" i="10"/>
  <c r="AP15" i="10"/>
  <c r="AQ14" i="10"/>
  <c r="AP14" i="10"/>
  <c r="AQ13" i="10"/>
  <c r="AP13" i="10"/>
  <c r="AQ12" i="10"/>
  <c r="AP12" i="10"/>
  <c r="K43" i="13"/>
  <c r="AE42" i="13"/>
  <c r="AE41" i="13"/>
  <c r="J38" i="13"/>
  <c r="AE37" i="13"/>
  <c r="J34" i="13"/>
  <c r="AF33" i="13"/>
  <c r="AE33" i="13"/>
  <c r="K30" i="13"/>
  <c r="AE30" i="13"/>
  <c r="AF29" i="13"/>
  <c r="AE29" i="13"/>
  <c r="AF26" i="13"/>
  <c r="J26" i="13"/>
  <c r="K21" i="13"/>
  <c r="J21" i="13"/>
  <c r="AE17" i="13"/>
  <c r="AF15" i="13"/>
  <c r="J14" i="13"/>
  <c r="AF13" i="13"/>
  <c r="AE13" i="13"/>
  <c r="AQ12" i="13"/>
  <c r="AP12" i="13"/>
  <c r="AQ13" i="6"/>
  <c r="AQ14" i="6"/>
  <c r="AQ15" i="6"/>
  <c r="AQ16" i="6"/>
  <c r="AQ17" i="6"/>
  <c r="AQ18" i="6"/>
  <c r="AQ19" i="6"/>
  <c r="AQ20" i="6"/>
  <c r="AQ21" i="6"/>
  <c r="AQ22" i="6"/>
  <c r="AQ23" i="6"/>
  <c r="AQ24" i="6"/>
  <c r="AQ25" i="6"/>
  <c r="AQ26" i="6"/>
  <c r="AQ27" i="6"/>
  <c r="AQ28" i="6"/>
  <c r="AQ29" i="6"/>
  <c r="AQ30" i="6"/>
  <c r="AQ31" i="6"/>
  <c r="AQ32" i="6"/>
  <c r="AQ33" i="6"/>
  <c r="AQ34" i="6"/>
  <c r="AQ35" i="6"/>
  <c r="AQ36" i="6"/>
  <c r="AQ37" i="6"/>
  <c r="AQ38" i="6"/>
  <c r="AQ39" i="6"/>
  <c r="AQ40" i="6"/>
  <c r="AQ41" i="6"/>
  <c r="AQ42" i="6"/>
  <c r="AQ43" i="6"/>
  <c r="AQ44" i="6"/>
  <c r="AQ12" i="6"/>
  <c r="AP14" i="6"/>
  <c r="AP15" i="6"/>
  <c r="AP16" i="6"/>
  <c r="AP17" i="6"/>
  <c r="AP18" i="6"/>
  <c r="AP19" i="6"/>
  <c r="AP20" i="6"/>
  <c r="AP21" i="6"/>
  <c r="AP22" i="6"/>
  <c r="AP23" i="6"/>
  <c r="AP24" i="6"/>
  <c r="AP25" i="6"/>
  <c r="AP26" i="6"/>
  <c r="AP27" i="6"/>
  <c r="AP28" i="6"/>
  <c r="AP29" i="6"/>
  <c r="AP30" i="6"/>
  <c r="AP31" i="6"/>
  <c r="AP32" i="6"/>
  <c r="AP33" i="6"/>
  <c r="AP34" i="6"/>
  <c r="AP35" i="6"/>
  <c r="AP36" i="6"/>
  <c r="AP37" i="6"/>
  <c r="AP38" i="6"/>
  <c r="AP39" i="6"/>
  <c r="AP40" i="6"/>
  <c r="AP41" i="6"/>
  <c r="AP42" i="6"/>
  <c r="AP43" i="6"/>
  <c r="AP44" i="6"/>
  <c r="AP12" i="6"/>
  <c r="Z44" i="12"/>
  <c r="Y44" i="12"/>
  <c r="Z43" i="12"/>
  <c r="Y43" i="12"/>
  <c r="Z42" i="12"/>
  <c r="K42" i="12" s="1"/>
  <c r="Y42" i="12"/>
  <c r="Z41" i="12"/>
  <c r="K41" i="12" s="1"/>
  <c r="Y41" i="12"/>
  <c r="J41" i="12" s="1"/>
  <c r="Z40" i="12"/>
  <c r="Y40" i="12"/>
  <c r="Z39" i="12"/>
  <c r="Y39" i="12"/>
  <c r="Z38" i="12"/>
  <c r="Y38" i="12"/>
  <c r="J38" i="12" s="1"/>
  <c r="Z37" i="12"/>
  <c r="Y37" i="12"/>
  <c r="J37" i="12" s="1"/>
  <c r="Z36" i="12"/>
  <c r="Y36" i="12"/>
  <c r="Z35" i="12"/>
  <c r="Y35" i="12"/>
  <c r="Z34" i="12"/>
  <c r="Y34" i="12"/>
  <c r="Z33" i="12"/>
  <c r="Y33" i="12"/>
  <c r="Z32" i="12"/>
  <c r="Y32" i="12"/>
  <c r="Z31" i="12"/>
  <c r="Y31" i="12"/>
  <c r="Z30" i="12"/>
  <c r="K30" i="12" s="1"/>
  <c r="Y30" i="12"/>
  <c r="Z29" i="12"/>
  <c r="K29" i="12" s="1"/>
  <c r="Y29" i="12"/>
  <c r="J29" i="12" s="1"/>
  <c r="Z28" i="12"/>
  <c r="Y28" i="12"/>
  <c r="Z27" i="12"/>
  <c r="Y27" i="12"/>
  <c r="Z26" i="12"/>
  <c r="K26" i="12" s="1"/>
  <c r="Y26" i="12"/>
  <c r="Z25" i="12"/>
  <c r="K25" i="12" s="1"/>
  <c r="Y25" i="12"/>
  <c r="J25" i="12" s="1"/>
  <c r="Z24" i="12"/>
  <c r="Y24" i="12"/>
  <c r="Z23" i="12"/>
  <c r="Y23" i="12"/>
  <c r="J23" i="12" s="1"/>
  <c r="Z22" i="12"/>
  <c r="Y22" i="12"/>
  <c r="J22" i="12" s="1"/>
  <c r="Z21" i="12"/>
  <c r="K21" i="12" s="1"/>
  <c r="Y21" i="12"/>
  <c r="J21" i="12" s="1"/>
  <c r="Z20" i="12"/>
  <c r="Y20" i="12"/>
  <c r="Z19" i="12"/>
  <c r="Y19" i="12"/>
  <c r="Z18" i="12"/>
  <c r="Y18" i="12"/>
  <c r="Z17" i="12"/>
  <c r="Y17" i="12"/>
  <c r="J17" i="12" s="1"/>
  <c r="Z16" i="12"/>
  <c r="Y16" i="12"/>
  <c r="Z15" i="12"/>
  <c r="Y15" i="12"/>
  <c r="Z14" i="12"/>
  <c r="K14" i="12" s="1"/>
  <c r="Y14" i="12"/>
  <c r="J14" i="12" s="1"/>
  <c r="Z13" i="12"/>
  <c r="K13" i="12" s="1"/>
  <c r="Y13" i="12"/>
  <c r="J13" i="12" s="1"/>
  <c r="Z12" i="12"/>
  <c r="Y12" i="12"/>
  <c r="K34" i="12"/>
  <c r="K33" i="12"/>
  <c r="J33" i="12"/>
  <c r="Y12" i="4"/>
  <c r="K27" i="13"/>
  <c r="AF25" i="13"/>
  <c r="AE25" i="13"/>
  <c r="J30" i="12"/>
  <c r="Y13" i="4"/>
  <c r="Z13" i="4"/>
  <c r="Y14" i="4"/>
  <c r="Z14" i="4"/>
  <c r="Y15" i="4"/>
  <c r="Z15" i="4"/>
  <c r="Y16" i="4"/>
  <c r="Z16" i="4"/>
  <c r="Y17" i="4"/>
  <c r="Z17" i="4"/>
  <c r="Y18" i="4"/>
  <c r="Z18" i="4"/>
  <c r="Y19" i="4"/>
  <c r="Z19" i="4"/>
  <c r="Y20" i="4"/>
  <c r="Z20" i="4"/>
  <c r="Y21" i="4"/>
  <c r="Z21" i="4"/>
  <c r="Y22" i="4"/>
  <c r="Z22" i="4"/>
  <c r="Y23" i="4"/>
  <c r="Z23" i="4"/>
  <c r="Y24" i="4"/>
  <c r="Z24" i="4"/>
  <c r="Y25" i="4"/>
  <c r="Z25" i="4"/>
  <c r="Y26" i="4"/>
  <c r="Z26" i="4"/>
  <c r="Y27" i="4"/>
  <c r="Z27" i="4"/>
  <c r="Y28" i="4"/>
  <c r="Z28" i="4"/>
  <c r="Y29" i="4"/>
  <c r="Z29" i="4"/>
  <c r="Y30" i="4"/>
  <c r="Z30" i="4"/>
  <c r="Y31" i="4"/>
  <c r="Z31" i="4"/>
  <c r="Y32" i="4"/>
  <c r="Z32" i="4"/>
  <c r="Y33" i="4"/>
  <c r="Z33" i="4"/>
  <c r="Y34" i="4"/>
  <c r="Z34" i="4"/>
  <c r="Y35" i="4"/>
  <c r="Z35" i="4"/>
  <c r="Y36" i="4"/>
  <c r="Z36" i="4"/>
  <c r="Y37" i="4"/>
  <c r="Z37" i="4"/>
  <c r="Y38" i="4"/>
  <c r="Z38" i="4"/>
  <c r="Y39" i="4"/>
  <c r="Z39" i="4"/>
  <c r="Y40" i="4"/>
  <c r="Z40" i="4"/>
  <c r="Y41" i="4"/>
  <c r="Z41" i="4"/>
  <c r="Y42" i="4"/>
  <c r="Z42" i="4"/>
  <c r="Y43" i="4"/>
  <c r="Z43" i="4"/>
  <c r="Y44" i="4"/>
  <c r="Z44" i="4"/>
  <c r="Z12" i="4"/>
  <c r="AF44" i="13"/>
  <c r="AF43" i="13"/>
  <c r="AE43" i="13"/>
  <c r="AF42" i="13"/>
  <c r="AF40" i="13"/>
  <c r="AF38" i="13"/>
  <c r="AE38" i="13"/>
  <c r="AF37" i="13"/>
  <c r="AE36" i="13"/>
  <c r="AE34" i="13"/>
  <c r="AE31" i="13"/>
  <c r="AF30" i="13"/>
  <c r="AF23" i="13"/>
  <c r="AE23" i="13"/>
  <c r="AF22" i="13"/>
  <c r="AE22" i="13"/>
  <c r="AF21" i="13"/>
  <c r="AE21" i="13"/>
  <c r="AF20" i="13"/>
  <c r="AE20" i="13"/>
  <c r="AF19" i="13"/>
  <c r="AE19" i="13"/>
  <c r="AF18" i="13"/>
  <c r="AE18" i="13"/>
  <c r="AF17" i="13"/>
  <c r="AE15" i="13"/>
  <c r="AL15" i="13" s="1"/>
  <c r="AF14" i="13"/>
  <c r="AE14" i="13"/>
  <c r="AF12" i="13"/>
  <c r="AE12" i="13"/>
  <c r="AE13" i="6"/>
  <c r="AL13" i="6" s="1"/>
  <c r="AF13" i="6"/>
  <c r="AE14" i="6"/>
  <c r="AL14" i="6" s="1"/>
  <c r="AF14" i="6"/>
  <c r="AE15" i="6"/>
  <c r="AL15" i="6" s="1"/>
  <c r="AF15" i="6"/>
  <c r="AE16" i="6"/>
  <c r="AL16" i="6" s="1"/>
  <c r="AF16" i="6"/>
  <c r="AE17" i="6"/>
  <c r="AL17" i="6" s="1"/>
  <c r="AF17" i="6"/>
  <c r="AE18" i="6"/>
  <c r="AL18" i="6" s="1"/>
  <c r="AF18" i="6"/>
  <c r="AE19" i="6"/>
  <c r="AL19" i="6" s="1"/>
  <c r="AF19" i="6"/>
  <c r="AE20" i="6"/>
  <c r="AL20" i="6" s="1"/>
  <c r="AF20" i="6"/>
  <c r="AE21" i="6"/>
  <c r="AL21" i="6" s="1"/>
  <c r="AF21" i="6"/>
  <c r="AE22" i="6"/>
  <c r="AL22" i="6" s="1"/>
  <c r="AF22" i="6"/>
  <c r="AE23" i="6"/>
  <c r="AL23" i="6" s="1"/>
  <c r="AF23" i="6"/>
  <c r="AE24" i="6"/>
  <c r="AL24" i="6" s="1"/>
  <c r="AF24" i="6"/>
  <c r="AE25" i="6"/>
  <c r="AL25" i="6" s="1"/>
  <c r="AF25" i="6"/>
  <c r="AE26" i="6"/>
  <c r="AL26" i="6" s="1"/>
  <c r="AF26" i="6"/>
  <c r="AE27" i="6"/>
  <c r="AL27" i="6" s="1"/>
  <c r="AF27" i="6"/>
  <c r="AE28" i="6"/>
  <c r="AL28" i="6" s="1"/>
  <c r="AF28" i="6"/>
  <c r="AE29" i="6"/>
  <c r="AL29" i="6" s="1"/>
  <c r="AF29" i="6"/>
  <c r="AE30" i="6"/>
  <c r="AL30" i="6" s="1"/>
  <c r="AF30" i="6"/>
  <c r="AE31" i="6"/>
  <c r="AL31" i="6" s="1"/>
  <c r="AF31" i="6"/>
  <c r="AE32" i="6"/>
  <c r="AL32" i="6" s="1"/>
  <c r="AF32" i="6"/>
  <c r="AE33" i="6"/>
  <c r="AL33" i="6" s="1"/>
  <c r="AF33" i="6"/>
  <c r="AE34" i="6"/>
  <c r="AL34" i="6" s="1"/>
  <c r="AF34" i="6"/>
  <c r="AE35" i="6"/>
  <c r="AL35" i="6" s="1"/>
  <c r="AF35" i="6"/>
  <c r="AE36" i="6"/>
  <c r="AL36" i="6" s="1"/>
  <c r="AF36" i="6"/>
  <c r="AE37" i="6"/>
  <c r="AL37" i="6" s="1"/>
  <c r="AF37" i="6"/>
  <c r="AE38" i="6"/>
  <c r="AL38" i="6" s="1"/>
  <c r="AF38" i="6"/>
  <c r="AE39" i="6"/>
  <c r="AL39" i="6" s="1"/>
  <c r="AF39" i="6"/>
  <c r="AE40" i="6"/>
  <c r="AL40" i="6" s="1"/>
  <c r="AF40" i="6"/>
  <c r="AE41" i="6"/>
  <c r="AL41" i="6" s="1"/>
  <c r="AF41" i="6"/>
  <c r="AE42" i="6"/>
  <c r="AL42" i="6" s="1"/>
  <c r="AF42" i="6"/>
  <c r="AE43" i="6"/>
  <c r="AL43" i="6" s="1"/>
  <c r="AF43" i="6"/>
  <c r="AE44" i="6"/>
  <c r="AL44" i="6" s="1"/>
  <c r="AF44" i="6"/>
  <c r="AF12" i="6"/>
  <c r="AE12" i="6"/>
  <c r="AL12" i="6" s="1"/>
  <c r="AE13" i="10"/>
  <c r="AF13" i="10"/>
  <c r="AE14" i="10"/>
  <c r="AF14" i="10"/>
  <c r="AE15" i="10"/>
  <c r="AL15" i="10" s="1"/>
  <c r="AF15" i="10"/>
  <c r="AE16" i="10"/>
  <c r="AL16" i="10" s="1"/>
  <c r="AF16" i="10"/>
  <c r="AE17" i="10"/>
  <c r="AL17" i="10" s="1"/>
  <c r="AF17" i="10"/>
  <c r="AE18" i="10"/>
  <c r="AL18" i="10" s="1"/>
  <c r="AF18" i="10"/>
  <c r="AE19" i="10"/>
  <c r="AL19" i="10" s="1"/>
  <c r="AF19" i="10"/>
  <c r="AE20" i="10"/>
  <c r="AL20" i="10" s="1"/>
  <c r="AF20" i="10"/>
  <c r="AE21" i="10"/>
  <c r="AL21" i="10" s="1"/>
  <c r="AF21" i="10"/>
  <c r="AE22" i="10"/>
  <c r="AL22" i="10" s="1"/>
  <c r="AF22" i="10"/>
  <c r="AE23" i="10"/>
  <c r="AL23" i="10" s="1"/>
  <c r="AF23" i="10"/>
  <c r="AE24" i="10"/>
  <c r="AF24" i="10"/>
  <c r="AE25" i="10"/>
  <c r="AF25" i="10"/>
  <c r="AE26" i="10"/>
  <c r="AF26" i="10"/>
  <c r="AE27" i="10"/>
  <c r="AL27" i="10" s="1"/>
  <c r="AF27" i="10"/>
  <c r="AE28" i="10"/>
  <c r="AL28" i="10" s="1"/>
  <c r="AF28" i="10"/>
  <c r="AE29" i="10"/>
  <c r="AL29" i="10" s="1"/>
  <c r="AF29" i="10"/>
  <c r="AE30" i="10"/>
  <c r="AL30" i="10" s="1"/>
  <c r="AF30" i="10"/>
  <c r="AE31" i="10"/>
  <c r="AL31" i="10" s="1"/>
  <c r="AF31" i="10"/>
  <c r="AE32" i="10"/>
  <c r="AL32" i="10" s="1"/>
  <c r="AF32" i="10"/>
  <c r="AE33" i="10"/>
  <c r="AL33" i="10" s="1"/>
  <c r="AF33" i="10"/>
  <c r="AE34" i="10"/>
  <c r="AF34" i="10"/>
  <c r="AE35" i="10"/>
  <c r="AL35" i="10" s="1"/>
  <c r="AF35" i="10"/>
  <c r="AE36" i="10"/>
  <c r="AF36" i="10"/>
  <c r="AE37" i="10"/>
  <c r="AF37" i="10"/>
  <c r="AE38" i="10"/>
  <c r="AL38" i="10" s="1"/>
  <c r="AF38" i="10"/>
  <c r="AE39" i="10"/>
  <c r="AL39" i="10" s="1"/>
  <c r="AF39" i="10"/>
  <c r="AE40" i="10"/>
  <c r="AF40" i="10"/>
  <c r="AE41" i="10"/>
  <c r="AL41" i="10" s="1"/>
  <c r="AF41" i="10"/>
  <c r="AE42" i="10"/>
  <c r="AF42" i="10"/>
  <c r="AE43" i="10"/>
  <c r="AL43" i="10" s="1"/>
  <c r="AF43" i="10"/>
  <c r="AE44" i="10"/>
  <c r="AL44" i="10" s="1"/>
  <c r="AF44" i="10"/>
  <c r="AF12" i="10"/>
  <c r="AE12" i="10"/>
  <c r="AL12" i="10" s="1"/>
  <c r="J13" i="10"/>
  <c r="K13" i="10"/>
  <c r="J14" i="10"/>
  <c r="K14" i="10"/>
  <c r="J15" i="10"/>
  <c r="K15" i="10"/>
  <c r="J16" i="10"/>
  <c r="K16" i="10"/>
  <c r="J17" i="10"/>
  <c r="K17" i="10"/>
  <c r="J18" i="10"/>
  <c r="K18" i="10"/>
  <c r="J19" i="10"/>
  <c r="K19" i="10"/>
  <c r="J20" i="10"/>
  <c r="K20" i="10"/>
  <c r="J21" i="10"/>
  <c r="K21" i="10"/>
  <c r="J22" i="10"/>
  <c r="K22" i="10"/>
  <c r="J23" i="10"/>
  <c r="K23" i="10"/>
  <c r="J24" i="10"/>
  <c r="K24" i="10"/>
  <c r="J25" i="10"/>
  <c r="K25" i="10"/>
  <c r="J26" i="10"/>
  <c r="K26" i="10"/>
  <c r="J27" i="10"/>
  <c r="K27" i="10"/>
  <c r="J28" i="10"/>
  <c r="K28" i="10"/>
  <c r="J29" i="10"/>
  <c r="K29" i="10"/>
  <c r="J30" i="10"/>
  <c r="K30" i="10"/>
  <c r="J31" i="10"/>
  <c r="K31" i="10"/>
  <c r="J32" i="10"/>
  <c r="K32" i="10"/>
  <c r="J33" i="10"/>
  <c r="K33" i="10"/>
  <c r="J34" i="10"/>
  <c r="K34" i="10"/>
  <c r="J35" i="10"/>
  <c r="K35" i="10"/>
  <c r="J36" i="10"/>
  <c r="K36" i="10"/>
  <c r="J37" i="10"/>
  <c r="K37" i="10"/>
  <c r="J38" i="10"/>
  <c r="K38" i="10"/>
  <c r="J39" i="10"/>
  <c r="K39" i="10"/>
  <c r="J40" i="10"/>
  <c r="K40" i="10"/>
  <c r="J41" i="10"/>
  <c r="K41" i="10"/>
  <c r="J42" i="10"/>
  <c r="K42" i="10"/>
  <c r="J43" i="10"/>
  <c r="K43" i="10"/>
  <c r="J44" i="10"/>
  <c r="K44" i="10"/>
  <c r="K12" i="10"/>
  <c r="J12" i="10"/>
  <c r="K44" i="6"/>
  <c r="J44" i="6"/>
  <c r="K43" i="6"/>
  <c r="J43" i="6"/>
  <c r="K42" i="6"/>
  <c r="J42" i="6"/>
  <c r="K41" i="6"/>
  <c r="J41" i="6"/>
  <c r="K40" i="6"/>
  <c r="J40" i="6"/>
  <c r="K39" i="6"/>
  <c r="J39" i="6"/>
  <c r="K38" i="6"/>
  <c r="J38" i="6"/>
  <c r="K37" i="6"/>
  <c r="J37" i="6"/>
  <c r="K36" i="6"/>
  <c r="J36" i="6"/>
  <c r="K35" i="6"/>
  <c r="J35" i="6"/>
  <c r="K34" i="6"/>
  <c r="J34" i="6"/>
  <c r="K33" i="6"/>
  <c r="J33" i="6"/>
  <c r="K32" i="6"/>
  <c r="J32" i="6"/>
  <c r="K31" i="6"/>
  <c r="J31" i="6"/>
  <c r="K30" i="6"/>
  <c r="J30" i="6"/>
  <c r="K29" i="6"/>
  <c r="J29" i="6"/>
  <c r="K28" i="6"/>
  <c r="J28" i="6"/>
  <c r="K27" i="6"/>
  <c r="J27" i="6"/>
  <c r="K26" i="6"/>
  <c r="J26" i="6"/>
  <c r="K25" i="6"/>
  <c r="J25" i="6"/>
  <c r="K24" i="6"/>
  <c r="J24" i="6"/>
  <c r="K23" i="6"/>
  <c r="J23" i="6"/>
  <c r="K22" i="6"/>
  <c r="J22" i="6"/>
  <c r="K21" i="6"/>
  <c r="J21" i="6"/>
  <c r="K20" i="6"/>
  <c r="J20" i="6"/>
  <c r="K19" i="6"/>
  <c r="J19" i="6"/>
  <c r="K18" i="6"/>
  <c r="J18" i="6"/>
  <c r="K17" i="6"/>
  <c r="J17" i="6"/>
  <c r="K16" i="6"/>
  <c r="J16" i="6"/>
  <c r="K15" i="6"/>
  <c r="J15" i="6"/>
  <c r="K14" i="6"/>
  <c r="J14" i="6"/>
  <c r="K13" i="6"/>
  <c r="K12" i="6"/>
  <c r="J12" i="6"/>
  <c r="K17" i="13"/>
  <c r="J18" i="13"/>
  <c r="K18" i="13"/>
  <c r="K19" i="13"/>
  <c r="K20" i="13"/>
  <c r="J22" i="13"/>
  <c r="K22" i="13"/>
  <c r="J23" i="13"/>
  <c r="J30" i="13"/>
  <c r="J31" i="13"/>
  <c r="J32" i="13"/>
  <c r="K37" i="13"/>
  <c r="K38" i="13"/>
  <c r="J39" i="13"/>
  <c r="K39" i="13"/>
  <c r="K40" i="13"/>
  <c r="K44" i="13"/>
  <c r="K12" i="13"/>
  <c r="J12" i="13"/>
  <c r="U45" i="13"/>
  <c r="S45" i="13"/>
  <c r="Q45" i="13"/>
  <c r="V44" i="13"/>
  <c r="T44" i="13"/>
  <c r="R44" i="13"/>
  <c r="I44" i="13"/>
  <c r="E44" i="13"/>
  <c r="V43" i="13"/>
  <c r="T43" i="13"/>
  <c r="R43" i="13"/>
  <c r="I43" i="13"/>
  <c r="E43" i="13"/>
  <c r="V42" i="13"/>
  <c r="T42" i="13"/>
  <c r="R42" i="13"/>
  <c r="I42" i="13"/>
  <c r="E42" i="13"/>
  <c r="V41" i="13"/>
  <c r="T41" i="13"/>
  <c r="R41" i="13"/>
  <c r="I41" i="13"/>
  <c r="E41" i="13"/>
  <c r="V40" i="13"/>
  <c r="T40" i="13"/>
  <c r="R40" i="13"/>
  <c r="I40" i="13"/>
  <c r="E40" i="13"/>
  <c r="V39" i="13"/>
  <c r="T39" i="13"/>
  <c r="R39" i="13"/>
  <c r="I39" i="13"/>
  <c r="E39" i="13"/>
  <c r="V38" i="13"/>
  <c r="T38" i="13"/>
  <c r="R38" i="13"/>
  <c r="I38" i="13"/>
  <c r="E38" i="13"/>
  <c r="V37" i="13"/>
  <c r="T37" i="13"/>
  <c r="R37" i="13"/>
  <c r="I37" i="13"/>
  <c r="E37" i="13"/>
  <c r="V36" i="13"/>
  <c r="T36" i="13"/>
  <c r="R36" i="13"/>
  <c r="I36" i="13"/>
  <c r="E36" i="13"/>
  <c r="V35" i="13"/>
  <c r="T35" i="13"/>
  <c r="R35" i="13"/>
  <c r="I35" i="13"/>
  <c r="E35" i="13"/>
  <c r="V34" i="13"/>
  <c r="T34" i="13"/>
  <c r="R34" i="13"/>
  <c r="I34" i="13"/>
  <c r="E34" i="13"/>
  <c r="V33" i="13"/>
  <c r="T33" i="13"/>
  <c r="R33" i="13"/>
  <c r="I33" i="13"/>
  <c r="E33" i="13"/>
  <c r="V32" i="13"/>
  <c r="T32" i="13"/>
  <c r="R32" i="13"/>
  <c r="I32" i="13"/>
  <c r="E32" i="13"/>
  <c r="V31" i="13"/>
  <c r="T31" i="13"/>
  <c r="R31" i="13"/>
  <c r="I31" i="13"/>
  <c r="E31" i="13"/>
  <c r="V30" i="13"/>
  <c r="T30" i="13"/>
  <c r="R30" i="13"/>
  <c r="I30" i="13"/>
  <c r="E30" i="13"/>
  <c r="V29" i="13"/>
  <c r="T29" i="13"/>
  <c r="R29" i="13"/>
  <c r="I29" i="13"/>
  <c r="E29" i="13"/>
  <c r="V28" i="13"/>
  <c r="T28" i="13"/>
  <c r="R28" i="13"/>
  <c r="I28" i="13"/>
  <c r="E28" i="13"/>
  <c r="V27" i="13"/>
  <c r="T27" i="13"/>
  <c r="R27" i="13"/>
  <c r="I27" i="13"/>
  <c r="E27" i="13"/>
  <c r="V26" i="13"/>
  <c r="T26" i="13"/>
  <c r="R26" i="13"/>
  <c r="I26" i="13"/>
  <c r="E26" i="13"/>
  <c r="V25" i="13"/>
  <c r="T25" i="13"/>
  <c r="R25" i="13"/>
  <c r="I25" i="13"/>
  <c r="E25" i="13"/>
  <c r="V24" i="13"/>
  <c r="T24" i="13"/>
  <c r="R24" i="13"/>
  <c r="I24" i="13"/>
  <c r="E24" i="13"/>
  <c r="V23" i="13"/>
  <c r="T23" i="13"/>
  <c r="R23" i="13"/>
  <c r="I23" i="13"/>
  <c r="E23" i="13"/>
  <c r="V22" i="13"/>
  <c r="T22" i="13"/>
  <c r="R22" i="13"/>
  <c r="I22" i="13"/>
  <c r="E22" i="13"/>
  <c r="V21" i="13"/>
  <c r="T21" i="13"/>
  <c r="R21" i="13"/>
  <c r="I21" i="13"/>
  <c r="E21" i="13"/>
  <c r="V20" i="13"/>
  <c r="T20" i="13"/>
  <c r="R20" i="13"/>
  <c r="I20" i="13"/>
  <c r="E20" i="13"/>
  <c r="V19" i="13"/>
  <c r="T19" i="13"/>
  <c r="R19" i="13"/>
  <c r="I19" i="13"/>
  <c r="E19" i="13"/>
  <c r="V18" i="13"/>
  <c r="T18" i="13"/>
  <c r="R18" i="13"/>
  <c r="R45" i="13" s="1"/>
  <c r="I18" i="13"/>
  <c r="E18" i="13"/>
  <c r="V17" i="13"/>
  <c r="T17" i="13"/>
  <c r="R17" i="13"/>
  <c r="I17" i="13"/>
  <c r="E17" i="13"/>
  <c r="V16" i="13"/>
  <c r="T16" i="13"/>
  <c r="R16" i="13"/>
  <c r="I16" i="13"/>
  <c r="E16" i="13"/>
  <c r="V15" i="13"/>
  <c r="T15" i="13"/>
  <c r="R15" i="13"/>
  <c r="I15" i="13"/>
  <c r="E15" i="13"/>
  <c r="V14" i="13"/>
  <c r="T14" i="13"/>
  <c r="R14" i="13"/>
  <c r="I14" i="13"/>
  <c r="E14" i="13"/>
  <c r="V13" i="13"/>
  <c r="T13" i="13"/>
  <c r="R13" i="13"/>
  <c r="I13" i="13"/>
  <c r="I45" i="13" s="1"/>
  <c r="E13" i="13"/>
  <c r="V12" i="13"/>
  <c r="T12" i="13"/>
  <c r="R12" i="13"/>
  <c r="I12" i="13"/>
  <c r="E12" i="13"/>
  <c r="AG5" i="13"/>
  <c r="AE5" i="13"/>
  <c r="Z5" i="13"/>
  <c r="W5" i="13"/>
  <c r="AG4" i="13"/>
  <c r="AE4" i="13"/>
  <c r="W4" i="13"/>
  <c r="AG3" i="13"/>
  <c r="AE3" i="13"/>
  <c r="W2" i="13"/>
  <c r="Y1" i="13"/>
  <c r="E13" i="12"/>
  <c r="E14" i="12"/>
  <c r="E15" i="12"/>
  <c r="E16" i="12"/>
  <c r="E17" i="12"/>
  <c r="E18" i="12"/>
  <c r="E19" i="12"/>
  <c r="E20" i="12"/>
  <c r="E21" i="12"/>
  <c r="E22" i="12"/>
  <c r="E23" i="12"/>
  <c r="E24" i="12"/>
  <c r="E25" i="12"/>
  <c r="E26" i="12"/>
  <c r="E27" i="12"/>
  <c r="E28" i="12"/>
  <c r="E29" i="12"/>
  <c r="E30" i="12"/>
  <c r="E31" i="12"/>
  <c r="E32" i="12"/>
  <c r="E33" i="12"/>
  <c r="E34" i="12"/>
  <c r="E35" i="12"/>
  <c r="E36" i="12"/>
  <c r="J36" i="12" s="1"/>
  <c r="E37" i="12"/>
  <c r="E38" i="12"/>
  <c r="E39" i="12"/>
  <c r="E40" i="12"/>
  <c r="E41" i="12"/>
  <c r="E42" i="12"/>
  <c r="E43" i="12"/>
  <c r="E44" i="12"/>
  <c r="K44" i="12"/>
  <c r="K43" i="12"/>
  <c r="K40" i="12"/>
  <c r="K39" i="12"/>
  <c r="K38" i="12"/>
  <c r="K37" i="12"/>
  <c r="K36" i="12"/>
  <c r="K35" i="12"/>
  <c r="K32" i="12"/>
  <c r="K31" i="12"/>
  <c r="J31" i="12"/>
  <c r="K28" i="12"/>
  <c r="K27" i="12"/>
  <c r="K24" i="12"/>
  <c r="K23" i="12"/>
  <c r="K22" i="12"/>
  <c r="K20" i="12"/>
  <c r="K19" i="12"/>
  <c r="K18" i="12"/>
  <c r="K17" i="12"/>
  <c r="K16" i="12"/>
  <c r="K15" i="12"/>
  <c r="K12" i="12"/>
  <c r="J12" i="12"/>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12" i="4"/>
  <c r="F42" i="12"/>
  <c r="G33" i="12"/>
  <c r="G32" i="12"/>
  <c r="G31" i="12"/>
  <c r="I31" i="12" s="1"/>
  <c r="G27" i="12"/>
  <c r="F27" i="12"/>
  <c r="I27" i="12" s="1"/>
  <c r="G26" i="12"/>
  <c r="F26" i="12"/>
  <c r="I26" i="12" s="1"/>
  <c r="G24" i="12"/>
  <c r="G23" i="12"/>
  <c r="F15" i="12"/>
  <c r="I15" i="12" s="1"/>
  <c r="C44" i="12"/>
  <c r="B44" i="12"/>
  <c r="B22" i="12"/>
  <c r="C16" i="12"/>
  <c r="B16" i="12"/>
  <c r="R45" i="12"/>
  <c r="P45" i="12"/>
  <c r="N45" i="12"/>
  <c r="S44" i="12"/>
  <c r="Q44" i="12"/>
  <c r="O44" i="12"/>
  <c r="I44" i="12"/>
  <c r="S43" i="12"/>
  <c r="Q43" i="12"/>
  <c r="O43" i="12"/>
  <c r="I43" i="12"/>
  <c r="S42" i="12"/>
  <c r="Q42" i="12"/>
  <c r="O42" i="12"/>
  <c r="I42" i="12"/>
  <c r="S41" i="12"/>
  <c r="Q41" i="12"/>
  <c r="O41" i="12"/>
  <c r="I41" i="12"/>
  <c r="S40" i="12"/>
  <c r="Q40" i="12"/>
  <c r="O40" i="12"/>
  <c r="I40" i="12"/>
  <c r="S39" i="12"/>
  <c r="Q39" i="12"/>
  <c r="O39" i="12"/>
  <c r="I39" i="12"/>
  <c r="J39" i="12"/>
  <c r="S38" i="12"/>
  <c r="Q38" i="12"/>
  <c r="O38" i="12"/>
  <c r="I38" i="12"/>
  <c r="S37" i="12"/>
  <c r="Q37" i="12"/>
  <c r="O37" i="12"/>
  <c r="I37" i="12"/>
  <c r="S36" i="12"/>
  <c r="Q36" i="12"/>
  <c r="O36" i="12"/>
  <c r="I36" i="12"/>
  <c r="S35" i="12"/>
  <c r="Q35" i="12"/>
  <c r="O35" i="12"/>
  <c r="I35" i="12"/>
  <c r="S34" i="12"/>
  <c r="Q34" i="12"/>
  <c r="O34" i="12"/>
  <c r="I34" i="12"/>
  <c r="S33" i="12"/>
  <c r="Q33" i="12"/>
  <c r="O33" i="12"/>
  <c r="I33" i="12"/>
  <c r="S32" i="12"/>
  <c r="Q32" i="12"/>
  <c r="O32" i="12"/>
  <c r="I32" i="12"/>
  <c r="S31" i="12"/>
  <c r="Q31" i="12"/>
  <c r="O31" i="12"/>
  <c r="S30" i="12"/>
  <c r="Q30" i="12"/>
  <c r="O30" i="12"/>
  <c r="I30" i="12"/>
  <c r="S29" i="12"/>
  <c r="Q29" i="12"/>
  <c r="O29" i="12"/>
  <c r="I29" i="12"/>
  <c r="S28" i="12"/>
  <c r="Q28" i="12"/>
  <c r="O28" i="12"/>
  <c r="I28" i="12"/>
  <c r="S27" i="12"/>
  <c r="Q27" i="12"/>
  <c r="O27" i="12"/>
  <c r="S26" i="12"/>
  <c r="Q26" i="12"/>
  <c r="O26" i="12"/>
  <c r="S25" i="12"/>
  <c r="Q25" i="12"/>
  <c r="O25" i="12"/>
  <c r="I25" i="12"/>
  <c r="S24" i="12"/>
  <c r="Q24" i="12"/>
  <c r="O24" i="12"/>
  <c r="I24" i="12"/>
  <c r="S23" i="12"/>
  <c r="Q23" i="12"/>
  <c r="O23" i="12"/>
  <c r="I23" i="12"/>
  <c r="S22" i="12"/>
  <c r="Q22" i="12"/>
  <c r="O22" i="12"/>
  <c r="I22" i="12"/>
  <c r="S21" i="12"/>
  <c r="Q21" i="12"/>
  <c r="O21" i="12"/>
  <c r="I21" i="12"/>
  <c r="S20" i="12"/>
  <c r="Q20" i="12"/>
  <c r="O20" i="12"/>
  <c r="I20" i="12"/>
  <c r="S19" i="12"/>
  <c r="Q19" i="12"/>
  <c r="O19" i="12"/>
  <c r="I19" i="12"/>
  <c r="J18" i="12"/>
  <c r="S18" i="12"/>
  <c r="Q18" i="12"/>
  <c r="O18" i="12"/>
  <c r="I18" i="12"/>
  <c r="S17" i="12"/>
  <c r="Q17" i="12"/>
  <c r="O17" i="12"/>
  <c r="I17" i="12"/>
  <c r="S16" i="12"/>
  <c r="Q16" i="12"/>
  <c r="O16" i="12"/>
  <c r="I16" i="12"/>
  <c r="S15" i="12"/>
  <c r="Q15" i="12"/>
  <c r="O15" i="12"/>
  <c r="J15" i="12"/>
  <c r="S14" i="12"/>
  <c r="Q14" i="12"/>
  <c r="O14" i="12"/>
  <c r="I14" i="12"/>
  <c r="S13" i="12"/>
  <c r="Q13" i="12"/>
  <c r="O13" i="12"/>
  <c r="O45" i="12" s="1"/>
  <c r="I13" i="12"/>
  <c r="S12" i="12"/>
  <c r="S45" i="12" s="1"/>
  <c r="Q12" i="12"/>
  <c r="O12" i="12"/>
  <c r="I12" i="12"/>
  <c r="E12" i="12"/>
  <c r="AL13" i="10"/>
  <c r="AL14" i="10"/>
  <c r="AL24" i="10"/>
  <c r="AL25" i="10"/>
  <c r="AL26" i="10"/>
  <c r="AL34" i="10"/>
  <c r="AL36" i="10"/>
  <c r="AL37" i="10"/>
  <c r="AL40" i="10"/>
  <c r="AL42" i="10"/>
  <c r="U45" i="10"/>
  <c r="S45" i="10"/>
  <c r="Q45" i="10"/>
  <c r="V44" i="10"/>
  <c r="T44" i="10"/>
  <c r="R44" i="10"/>
  <c r="V43" i="10"/>
  <c r="T43" i="10"/>
  <c r="R43" i="10"/>
  <c r="V42" i="10"/>
  <c r="T42" i="10"/>
  <c r="R42" i="10"/>
  <c r="V41" i="10"/>
  <c r="T41" i="10"/>
  <c r="R41" i="10"/>
  <c r="V40" i="10"/>
  <c r="T40" i="10"/>
  <c r="R40" i="10"/>
  <c r="V39" i="10"/>
  <c r="T39" i="10"/>
  <c r="R39" i="10"/>
  <c r="V38" i="10"/>
  <c r="T38" i="10"/>
  <c r="R38" i="10"/>
  <c r="V37" i="10"/>
  <c r="T37" i="10"/>
  <c r="R37" i="10"/>
  <c r="V36" i="10"/>
  <c r="T36" i="10"/>
  <c r="R36" i="10"/>
  <c r="V35" i="10"/>
  <c r="T35" i="10"/>
  <c r="R35" i="10"/>
  <c r="V34" i="10"/>
  <c r="T34" i="10"/>
  <c r="R34" i="10"/>
  <c r="V33" i="10"/>
  <c r="T33" i="10"/>
  <c r="R33" i="10"/>
  <c r="V32" i="10"/>
  <c r="T32" i="10"/>
  <c r="R32" i="10"/>
  <c r="V31" i="10"/>
  <c r="T31" i="10"/>
  <c r="R31" i="10"/>
  <c r="V30" i="10"/>
  <c r="T30" i="10"/>
  <c r="R30" i="10"/>
  <c r="V29" i="10"/>
  <c r="T29" i="10"/>
  <c r="R29" i="10"/>
  <c r="V28" i="10"/>
  <c r="T28" i="10"/>
  <c r="R28" i="10"/>
  <c r="V27" i="10"/>
  <c r="T27" i="10"/>
  <c r="R27" i="10"/>
  <c r="V26" i="10"/>
  <c r="T26" i="10"/>
  <c r="R26" i="10"/>
  <c r="V25" i="10"/>
  <c r="T25" i="10"/>
  <c r="R25" i="10"/>
  <c r="V24" i="10"/>
  <c r="T24" i="10"/>
  <c r="R24" i="10"/>
  <c r="V23" i="10"/>
  <c r="T23" i="10"/>
  <c r="R23" i="10"/>
  <c r="V22" i="10"/>
  <c r="T22" i="10"/>
  <c r="R22" i="10"/>
  <c r="V21" i="10"/>
  <c r="T21" i="10"/>
  <c r="R21" i="10"/>
  <c r="V20" i="10"/>
  <c r="T20" i="10"/>
  <c r="R20" i="10"/>
  <c r="V19" i="10"/>
  <c r="T19" i="10"/>
  <c r="R19" i="10"/>
  <c r="V18" i="10"/>
  <c r="T18" i="10"/>
  <c r="R18" i="10"/>
  <c r="V17" i="10"/>
  <c r="T17" i="10"/>
  <c r="R17" i="10"/>
  <c r="V16" i="10"/>
  <c r="T16" i="10"/>
  <c r="R16" i="10"/>
  <c r="V15" i="10"/>
  <c r="T15" i="10"/>
  <c r="R15" i="10"/>
  <c r="V14" i="10"/>
  <c r="V45" i="10" s="1"/>
  <c r="T14" i="10"/>
  <c r="R14" i="10"/>
  <c r="V13" i="10"/>
  <c r="T13" i="10"/>
  <c r="R13" i="10"/>
  <c r="V12" i="10"/>
  <c r="T12" i="10"/>
  <c r="T45" i="10" s="1"/>
  <c r="R12" i="10"/>
  <c r="R45" i="10" s="1"/>
  <c r="V45" i="6"/>
  <c r="U45" i="6"/>
  <c r="T45" i="6"/>
  <c r="S45" i="6"/>
  <c r="R45" i="6"/>
  <c r="Q45" i="6"/>
  <c r="V13" i="6"/>
  <c r="V14" i="6"/>
  <c r="V15" i="6"/>
  <c r="V16" i="6"/>
  <c r="V17" i="6"/>
  <c r="V18" i="6"/>
  <c r="V19" i="6"/>
  <c r="V20" i="6"/>
  <c r="V21" i="6"/>
  <c r="V22" i="6"/>
  <c r="V23" i="6"/>
  <c r="V24" i="6"/>
  <c r="V25" i="6"/>
  <c r="V26" i="6"/>
  <c r="V27" i="6"/>
  <c r="V28" i="6"/>
  <c r="V29" i="6"/>
  <c r="V30" i="6"/>
  <c r="V31" i="6"/>
  <c r="V32" i="6"/>
  <c r="V33" i="6"/>
  <c r="V34" i="6"/>
  <c r="V35" i="6"/>
  <c r="V36" i="6"/>
  <c r="V37" i="6"/>
  <c r="V38" i="6"/>
  <c r="V39" i="6"/>
  <c r="V40" i="6"/>
  <c r="V41" i="6"/>
  <c r="V42" i="6"/>
  <c r="V43" i="6"/>
  <c r="V44" i="6"/>
  <c r="V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12" i="6"/>
  <c r="T44" i="6"/>
  <c r="T43" i="6"/>
  <c r="T42" i="6"/>
  <c r="T41" i="6"/>
  <c r="T40" i="6"/>
  <c r="T39" i="6"/>
  <c r="T38" i="6"/>
  <c r="T37" i="6"/>
  <c r="T36" i="6"/>
  <c r="T35" i="6"/>
  <c r="T34" i="6"/>
  <c r="T33" i="6"/>
  <c r="T32" i="6"/>
  <c r="T31" i="6"/>
  <c r="T30" i="6"/>
  <c r="T29" i="6"/>
  <c r="T28" i="6"/>
  <c r="T27" i="6"/>
  <c r="T26" i="6"/>
  <c r="T25" i="6"/>
  <c r="T24" i="6"/>
  <c r="T23" i="6"/>
  <c r="T22" i="6"/>
  <c r="T21" i="6"/>
  <c r="T20" i="6"/>
  <c r="T19" i="6"/>
  <c r="T18" i="6"/>
  <c r="T17" i="6"/>
  <c r="T16" i="6"/>
  <c r="T15" i="6"/>
  <c r="T14" i="6"/>
  <c r="T13" i="6"/>
  <c r="T12" i="6"/>
  <c r="AL17" i="14" l="1"/>
  <c r="AL41" i="14"/>
  <c r="AL43" i="14"/>
  <c r="AL23" i="14"/>
  <c r="AM23" i="14" s="1"/>
  <c r="AL35" i="14"/>
  <c r="AL22" i="14"/>
  <c r="AL32" i="14"/>
  <c r="T45" i="14"/>
  <c r="AL37" i="14"/>
  <c r="AM37" i="14" s="1"/>
  <c r="AL15" i="14"/>
  <c r="AL16" i="14"/>
  <c r="AL26" i="14"/>
  <c r="AL12" i="14"/>
  <c r="AM12" i="14" s="1"/>
  <c r="AL13" i="14"/>
  <c r="AM13" i="14" s="1"/>
  <c r="AL14" i="14"/>
  <c r="AL25" i="14"/>
  <c r="AL42" i="14"/>
  <c r="AL44" i="14"/>
  <c r="K23" i="14"/>
  <c r="I45" i="14"/>
  <c r="K13" i="14"/>
  <c r="AQ29" i="14"/>
  <c r="K29" i="14" s="1"/>
  <c r="AQ21" i="14"/>
  <c r="K21" i="14" s="1"/>
  <c r="AM36" i="14"/>
  <c r="J44" i="14"/>
  <c r="AM41" i="14"/>
  <c r="AP15" i="14"/>
  <c r="J15" i="14" s="1"/>
  <c r="J41" i="14"/>
  <c r="J31" i="14"/>
  <c r="AM31" i="14" s="1"/>
  <c r="J34" i="14"/>
  <c r="AM34" i="14" s="1"/>
  <c r="J40" i="14"/>
  <c r="AP20" i="14"/>
  <c r="J20" i="14" s="1"/>
  <c r="AM20" i="14" s="1"/>
  <c r="AP44" i="14"/>
  <c r="E45" i="14"/>
  <c r="E4" i="14" s="1"/>
  <c r="Z4" i="14" s="1"/>
  <c r="J32" i="14"/>
  <c r="AM39" i="14"/>
  <c r="AP42" i="14"/>
  <c r="J42" i="14" s="1"/>
  <c r="J18" i="14"/>
  <c r="AM18" i="14" s="1"/>
  <c r="AP34" i="14"/>
  <c r="J25" i="14"/>
  <c r="J26" i="14"/>
  <c r="AP26" i="14"/>
  <c r="J12" i="14"/>
  <c r="AM28" i="14"/>
  <c r="AM40" i="14"/>
  <c r="AM21" i="14"/>
  <c r="AM27" i="14"/>
  <c r="J17" i="14"/>
  <c r="AM17" i="14" s="1"/>
  <c r="AQ12" i="14"/>
  <c r="K12" i="14" s="1"/>
  <c r="J14" i="14"/>
  <c r="K17" i="14"/>
  <c r="AQ20" i="14"/>
  <c r="J22" i="14"/>
  <c r="K25" i="14"/>
  <c r="AP25" i="14"/>
  <c r="AQ28" i="14"/>
  <c r="K28" i="14" s="1"/>
  <c r="J30" i="14"/>
  <c r="AM30" i="14" s="1"/>
  <c r="K33" i="14"/>
  <c r="AP33" i="14"/>
  <c r="J33" i="14" s="1"/>
  <c r="AM33" i="14" s="1"/>
  <c r="AQ36" i="14"/>
  <c r="K36" i="14" s="1"/>
  <c r="J38" i="14"/>
  <c r="AM38" i="14" s="1"/>
  <c r="K41" i="14"/>
  <c r="AP41" i="14"/>
  <c r="AQ44" i="14"/>
  <c r="K14" i="14"/>
  <c r="J19" i="14"/>
  <c r="AM19" i="14" s="1"/>
  <c r="K22" i="14"/>
  <c r="J27" i="14"/>
  <c r="K30" i="14"/>
  <c r="J35" i="14"/>
  <c r="K38" i="14"/>
  <c r="J43" i="14"/>
  <c r="J16" i="14"/>
  <c r="K19" i="14"/>
  <c r="J24" i="14"/>
  <c r="AM24" i="14" s="1"/>
  <c r="K16" i="14"/>
  <c r="J21" i="14"/>
  <c r="K24" i="14"/>
  <c r="AQ27" i="14"/>
  <c r="K27" i="14" s="1"/>
  <c r="J29" i="14"/>
  <c r="AM29" i="14" s="1"/>
  <c r="K32" i="14"/>
  <c r="J37" i="14"/>
  <c r="K40" i="14"/>
  <c r="V45" i="13"/>
  <c r="AF36" i="13"/>
  <c r="K16" i="13"/>
  <c r="J35" i="13"/>
  <c r="J27" i="13"/>
  <c r="AF34" i="13"/>
  <c r="AF31" i="13"/>
  <c r="J44" i="13"/>
  <c r="K28" i="13"/>
  <c r="J16" i="13"/>
  <c r="AF24" i="13"/>
  <c r="J28" i="13"/>
  <c r="K35" i="13"/>
  <c r="J40" i="13"/>
  <c r="AE24" i="13"/>
  <c r="AF32" i="13"/>
  <c r="AL23" i="13"/>
  <c r="AM23" i="13" s="1"/>
  <c r="AL36" i="13"/>
  <c r="K26" i="13"/>
  <c r="AE26" i="13"/>
  <c r="J42" i="13"/>
  <c r="K25" i="13"/>
  <c r="K13" i="13"/>
  <c r="J41" i="13"/>
  <c r="J37" i="13"/>
  <c r="J33" i="13"/>
  <c r="J29" i="13"/>
  <c r="J25" i="13"/>
  <c r="J17" i="13"/>
  <c r="J13" i="13"/>
  <c r="K41" i="13"/>
  <c r="K33" i="13"/>
  <c r="K29" i="13"/>
  <c r="J42" i="12"/>
  <c r="J34" i="12"/>
  <c r="J26" i="12"/>
  <c r="AL39" i="13"/>
  <c r="AM39" i="13" s="1"/>
  <c r="AL41" i="13"/>
  <c r="T45" i="13"/>
  <c r="AL20" i="13"/>
  <c r="AM20" i="13" s="1"/>
  <c r="AL25" i="13"/>
  <c r="AL33" i="13"/>
  <c r="AL44" i="13"/>
  <c r="AL17" i="13"/>
  <c r="AL28" i="13"/>
  <c r="AL12" i="13"/>
  <c r="AM36" i="13"/>
  <c r="AL19" i="13"/>
  <c r="AM19" i="13" s="1"/>
  <c r="AL42" i="13"/>
  <c r="AL14" i="13"/>
  <c r="AM14" i="13" s="1"/>
  <c r="AL27" i="13"/>
  <c r="AL22" i="13"/>
  <c r="AM22" i="13" s="1"/>
  <c r="AL24" i="13"/>
  <c r="AM24" i="13" s="1"/>
  <c r="AL29" i="13"/>
  <c r="AL13" i="13"/>
  <c r="AL26" i="13"/>
  <c r="AM26" i="13" s="1"/>
  <c r="AL40" i="13"/>
  <c r="AL30" i="13"/>
  <c r="AM30" i="13" s="1"/>
  <c r="AL38" i="13"/>
  <c r="AM38" i="13" s="1"/>
  <c r="AL18" i="13"/>
  <c r="AM18" i="13" s="1"/>
  <c r="AL32" i="13"/>
  <c r="AL37" i="13"/>
  <c r="AM15" i="13"/>
  <c r="AL35" i="13"/>
  <c r="AL16" i="13"/>
  <c r="AL21" i="13"/>
  <c r="AL34" i="13"/>
  <c r="AM34" i="13" s="1"/>
  <c r="AL43" i="13"/>
  <c r="AM43" i="13" s="1"/>
  <c r="AL31" i="13"/>
  <c r="AM31" i="13" s="1"/>
  <c r="E45" i="13"/>
  <c r="E4" i="13" s="1"/>
  <c r="Z4" i="13" s="1"/>
  <c r="Q45" i="12"/>
  <c r="J40" i="12"/>
  <c r="J28" i="12"/>
  <c r="J19" i="12"/>
  <c r="J44" i="12"/>
  <c r="J27" i="12"/>
  <c r="J35" i="12"/>
  <c r="J43" i="12"/>
  <c r="J20" i="12"/>
  <c r="J24" i="12"/>
  <c r="J32" i="12"/>
  <c r="I45" i="12"/>
  <c r="K45" i="12"/>
  <c r="E45" i="12"/>
  <c r="E4" i="12" s="1"/>
  <c r="J16" i="12"/>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12" i="4"/>
  <c r="R45" i="4"/>
  <c r="P45" i="4"/>
  <c r="N45" i="4"/>
  <c r="Q13" i="4"/>
  <c r="Q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12" i="4"/>
  <c r="I17" i="4"/>
  <c r="I18" i="4"/>
  <c r="I19" i="4"/>
  <c r="I20" i="4"/>
  <c r="I21" i="4"/>
  <c r="I22" i="4"/>
  <c r="AG5" i="10"/>
  <c r="AG4" i="10"/>
  <c r="AG3" i="10"/>
  <c r="AG5" i="6"/>
  <c r="AG4" i="6"/>
  <c r="AG3" i="6"/>
  <c r="AE5" i="10"/>
  <c r="Z5" i="10"/>
  <c r="W5" i="10"/>
  <c r="AE4" i="10"/>
  <c r="W4" i="10"/>
  <c r="AE3" i="10"/>
  <c r="W2" i="10"/>
  <c r="AE5" i="6"/>
  <c r="Z5" i="6"/>
  <c r="W5" i="6"/>
  <c r="AE4" i="6"/>
  <c r="W4" i="6"/>
  <c r="AE3" i="6"/>
  <c r="W2" i="6"/>
  <c r="I44" i="10"/>
  <c r="E44" i="10"/>
  <c r="I43" i="10"/>
  <c r="E43" i="10"/>
  <c r="I42" i="10"/>
  <c r="E42" i="10"/>
  <c r="I41" i="10"/>
  <c r="E41" i="10"/>
  <c r="I40" i="10"/>
  <c r="E40" i="10"/>
  <c r="I39" i="10"/>
  <c r="E39" i="10"/>
  <c r="I38" i="10"/>
  <c r="E38" i="10"/>
  <c r="I37" i="10"/>
  <c r="E37" i="10"/>
  <c r="I36" i="10"/>
  <c r="E36" i="10"/>
  <c r="I35" i="10"/>
  <c r="E35" i="10"/>
  <c r="I34" i="10"/>
  <c r="E34" i="10"/>
  <c r="I33" i="10"/>
  <c r="E33" i="10"/>
  <c r="I32" i="10"/>
  <c r="E32" i="10"/>
  <c r="I31" i="10"/>
  <c r="E31" i="10"/>
  <c r="I30" i="10"/>
  <c r="E30" i="10"/>
  <c r="I29" i="10"/>
  <c r="E29" i="10"/>
  <c r="I28" i="10"/>
  <c r="E28" i="10"/>
  <c r="I27" i="10"/>
  <c r="E27" i="10"/>
  <c r="I26" i="10"/>
  <c r="E26" i="10"/>
  <c r="I25" i="10"/>
  <c r="E25" i="10"/>
  <c r="I24" i="10"/>
  <c r="E24" i="10"/>
  <c r="I23" i="10"/>
  <c r="E23" i="10"/>
  <c r="I22" i="10"/>
  <c r="E22" i="10"/>
  <c r="I21" i="10"/>
  <c r="E21" i="10"/>
  <c r="I20" i="10"/>
  <c r="E20" i="10"/>
  <c r="I19" i="10"/>
  <c r="E19" i="10"/>
  <c r="I18" i="10"/>
  <c r="E18" i="10"/>
  <c r="I17" i="10"/>
  <c r="E17" i="10"/>
  <c r="I16" i="10"/>
  <c r="E16" i="10"/>
  <c r="I15" i="10"/>
  <c r="E15" i="10"/>
  <c r="I14" i="10"/>
  <c r="E14" i="10"/>
  <c r="I13" i="10"/>
  <c r="E13" i="10"/>
  <c r="I12" i="10"/>
  <c r="E12" i="10"/>
  <c r="I26" i="6"/>
  <c r="I25" i="6"/>
  <c r="I24" i="6"/>
  <c r="I23" i="6"/>
  <c r="I22" i="6"/>
  <c r="I21" i="6"/>
  <c r="I20" i="6"/>
  <c r="I19" i="6"/>
  <c r="I18" i="6"/>
  <c r="I17" i="6"/>
  <c r="I16" i="6"/>
  <c r="I15" i="6"/>
  <c r="I14" i="6"/>
  <c r="I13" i="6"/>
  <c r="I44" i="4"/>
  <c r="I43" i="4"/>
  <c r="I42" i="4"/>
  <c r="I41" i="4"/>
  <c r="I40" i="4"/>
  <c r="I39" i="4"/>
  <c r="I38" i="4"/>
  <c r="I37" i="4"/>
  <c r="I44" i="6"/>
  <c r="I43" i="6"/>
  <c r="I42" i="6"/>
  <c r="I41" i="6"/>
  <c r="I40" i="6"/>
  <c r="I39" i="6"/>
  <c r="I38" i="6"/>
  <c r="I37" i="6"/>
  <c r="E44" i="6"/>
  <c r="E43" i="6"/>
  <c r="E42" i="6"/>
  <c r="E41" i="6"/>
  <c r="E40" i="6"/>
  <c r="E39" i="6"/>
  <c r="E38" i="6"/>
  <c r="E37" i="6"/>
  <c r="I36" i="6"/>
  <c r="E36" i="6"/>
  <c r="I35" i="6"/>
  <c r="E35" i="6"/>
  <c r="I34" i="6"/>
  <c r="E34" i="6"/>
  <c r="I33" i="6"/>
  <c r="E33" i="6"/>
  <c r="I32" i="6"/>
  <c r="E32" i="6"/>
  <c r="I31" i="6"/>
  <c r="E31" i="6"/>
  <c r="I30" i="6"/>
  <c r="E30" i="6"/>
  <c r="I29" i="6"/>
  <c r="E29" i="6"/>
  <c r="I28" i="6"/>
  <c r="E28" i="6"/>
  <c r="I27" i="6"/>
  <c r="E27" i="6"/>
  <c r="E26" i="6"/>
  <c r="E25" i="6"/>
  <c r="E24" i="6"/>
  <c r="E23" i="6"/>
  <c r="E22" i="6"/>
  <c r="E21" i="6"/>
  <c r="E20" i="6"/>
  <c r="E19" i="6"/>
  <c r="E18" i="6"/>
  <c r="E17" i="6"/>
  <c r="E16" i="6"/>
  <c r="E15" i="6"/>
  <c r="E14" i="6"/>
  <c r="E13" i="6"/>
  <c r="I12" i="6"/>
  <c r="E12" i="6"/>
  <c r="E43" i="4"/>
  <c r="E42" i="4"/>
  <c r="E41" i="4"/>
  <c r="E40" i="4"/>
  <c r="E39" i="4"/>
  <c r="E38" i="4"/>
  <c r="E37" i="4"/>
  <c r="I36" i="4"/>
  <c r="E36" i="4"/>
  <c r="I35" i="4"/>
  <c r="E35" i="4"/>
  <c r="I34" i="4"/>
  <c r="E34" i="4"/>
  <c r="E33" i="4"/>
  <c r="E32" i="4"/>
  <c r="E31" i="4"/>
  <c r="I30" i="4"/>
  <c r="E30" i="4"/>
  <c r="I29" i="4"/>
  <c r="E29" i="4"/>
  <c r="I28" i="4"/>
  <c r="E28" i="4"/>
  <c r="E27" i="4"/>
  <c r="E26" i="4"/>
  <c r="I25" i="4"/>
  <c r="E25" i="4"/>
  <c r="I24" i="4"/>
  <c r="E24" i="4"/>
  <c r="I23" i="4"/>
  <c r="E23" i="4"/>
  <c r="E22" i="4"/>
  <c r="E21" i="4"/>
  <c r="E20" i="4"/>
  <c r="E19" i="4"/>
  <c r="E18" i="4"/>
  <c r="E17" i="4"/>
  <c r="I16" i="4"/>
  <c r="I15" i="4"/>
  <c r="E15" i="4"/>
  <c r="I14" i="4"/>
  <c r="E14" i="4"/>
  <c r="I13" i="4"/>
  <c r="E13" i="4"/>
  <c r="I12" i="4"/>
  <c r="E12" i="4"/>
  <c r="AM22" i="14" l="1"/>
  <c r="AM16" i="14"/>
  <c r="AL45" i="14"/>
  <c r="J4" i="14" s="1"/>
  <c r="J5" i="14" s="1"/>
  <c r="AF5" i="14" s="1"/>
  <c r="AM43" i="14"/>
  <c r="AM25" i="14"/>
  <c r="AM14" i="14"/>
  <c r="AM44" i="14"/>
  <c r="AM42" i="14"/>
  <c r="AM32" i="14"/>
  <c r="AM26" i="14"/>
  <c r="AM15" i="14"/>
  <c r="J45" i="14"/>
  <c r="J3" i="14" s="1"/>
  <c r="AF3" i="14" s="1"/>
  <c r="AM35" i="14"/>
  <c r="K45" i="14"/>
  <c r="AP13" i="6"/>
  <c r="J13" i="6" s="1"/>
  <c r="AM13" i="6" s="1"/>
  <c r="AM27" i="13"/>
  <c r="AM44" i="13"/>
  <c r="AM25" i="13"/>
  <c r="AM41" i="13"/>
  <c r="AM13" i="13"/>
  <c r="AM17" i="13"/>
  <c r="AM35" i="13"/>
  <c r="AM40" i="13"/>
  <c r="AM28" i="13"/>
  <c r="AM37" i="13"/>
  <c r="J45" i="13"/>
  <c r="J3" i="13" s="1"/>
  <c r="AM32" i="13"/>
  <c r="AL45" i="13"/>
  <c r="J4" i="13" s="1"/>
  <c r="AF4" i="13" s="1"/>
  <c r="AM12" i="13"/>
  <c r="AM33" i="13"/>
  <c r="K45" i="13"/>
  <c r="AM42" i="13"/>
  <c r="AM29" i="13"/>
  <c r="AM16" i="13"/>
  <c r="AM21" i="13"/>
  <c r="J45" i="12"/>
  <c r="J3" i="12" s="1"/>
  <c r="O45" i="4"/>
  <c r="Q45" i="4"/>
  <c r="S45" i="4"/>
  <c r="E45" i="10"/>
  <c r="E4" i="10" s="1"/>
  <c r="Z4" i="10" s="1"/>
  <c r="AM26" i="6"/>
  <c r="I45" i="10"/>
  <c r="AM43" i="6"/>
  <c r="AM14" i="6"/>
  <c r="AM36" i="6"/>
  <c r="AM25" i="6"/>
  <c r="AM28" i="6"/>
  <c r="AM35" i="6"/>
  <c r="AM16" i="6"/>
  <c r="E45" i="6"/>
  <c r="E4" i="6" s="1"/>
  <c r="Z4" i="6" s="1"/>
  <c r="AM15" i="6"/>
  <c r="AM31" i="6"/>
  <c r="AM19" i="6"/>
  <c r="AM32" i="6"/>
  <c r="AM33" i="6"/>
  <c r="AM23" i="6"/>
  <c r="AM27" i="6"/>
  <c r="AM29" i="6"/>
  <c r="AM34" i="6"/>
  <c r="AM39" i="6"/>
  <c r="AM41" i="6"/>
  <c r="AM38" i="6"/>
  <c r="E16" i="4"/>
  <c r="I27" i="4"/>
  <c r="I26" i="4"/>
  <c r="I31" i="4"/>
  <c r="E44" i="4"/>
  <c r="I32" i="4"/>
  <c r="I33" i="4"/>
  <c r="AF4" i="14" l="1"/>
  <c r="AM45" i="14"/>
  <c r="AF3" i="13"/>
  <c r="AM45" i="13"/>
  <c r="AM30" i="10"/>
  <c r="AM37" i="10"/>
  <c r="AM21" i="10"/>
  <c r="AM36" i="10"/>
  <c r="AM14" i="10"/>
  <c r="AM20" i="10"/>
  <c r="AM18" i="10"/>
  <c r="AM38" i="10"/>
  <c r="AM22" i="10"/>
  <c r="AM29" i="10"/>
  <c r="AM44" i="10"/>
  <c r="AM42" i="10"/>
  <c r="AM26" i="10"/>
  <c r="AM33" i="10"/>
  <c r="AM28" i="10"/>
  <c r="AM20" i="6"/>
  <c r="AM40" i="6"/>
  <c r="AM34" i="10"/>
  <c r="AM41" i="10"/>
  <c r="AM25" i="10"/>
  <c r="AM40" i="10"/>
  <c r="AM32" i="10"/>
  <c r="AM24" i="10"/>
  <c r="AM16" i="10"/>
  <c r="K45" i="10"/>
  <c r="AM17" i="10"/>
  <c r="AM13" i="10"/>
  <c r="J45" i="10"/>
  <c r="J3" i="10" s="1"/>
  <c r="AF3" i="10" s="1"/>
  <c r="AM43" i="10"/>
  <c r="AM39" i="10"/>
  <c r="AM35" i="10"/>
  <c r="AM31" i="10"/>
  <c r="AM27" i="10"/>
  <c r="AM23" i="10"/>
  <c r="AM19" i="10"/>
  <c r="AM15" i="10"/>
  <c r="AM42" i="6"/>
  <c r="AM22" i="6"/>
  <c r="AM17" i="6"/>
  <c r="AM18" i="6"/>
  <c r="AM21" i="6"/>
  <c r="J45" i="6"/>
  <c r="J3" i="6" s="1"/>
  <c r="AF3" i="6" s="1"/>
  <c r="AM37" i="6"/>
  <c r="AM30" i="6"/>
  <c r="AM44" i="6"/>
  <c r="I45" i="6"/>
  <c r="K45" i="6"/>
  <c r="AM12" i="6"/>
  <c r="AM24" i="6"/>
  <c r="I45" i="4"/>
  <c r="E45" i="4"/>
  <c r="E4" i="4" s="1"/>
  <c r="AM12" i="10" l="1"/>
  <c r="AM45" i="10" s="1"/>
  <c r="AL45" i="10"/>
  <c r="J4" i="10" s="1"/>
  <c r="AM45" i="6"/>
  <c r="AL45" i="6"/>
  <c r="J4" i="6" s="1"/>
  <c r="J5" i="6" s="1"/>
  <c r="AF5" i="6" s="1"/>
  <c r="J45" i="4"/>
  <c r="J3" i="4" s="1"/>
  <c r="K45" i="4"/>
  <c r="AF5" i="10" l="1"/>
  <c r="AF4" i="10"/>
  <c r="AF4" i="6"/>
</calcChain>
</file>

<file path=xl/sharedStrings.xml><?xml version="1.0" encoding="utf-8"?>
<sst xmlns="http://schemas.openxmlformats.org/spreadsheetml/2006/main" count="971" uniqueCount="95">
  <si>
    <t>SWRv</t>
  </si>
  <si>
    <t>Y</t>
  </si>
  <si>
    <t>N</t>
  </si>
  <si>
    <t>CF</t>
  </si>
  <si>
    <t>Y/N</t>
  </si>
  <si>
    <t>in-hr</t>
  </si>
  <si>
    <t>EA</t>
  </si>
  <si>
    <t>Overage / (Deficit) Volume (as compared to SWRv)</t>
  </si>
  <si>
    <t>Step 1:  Drainage Area and Regulated Volumes</t>
  </si>
  <si>
    <t>Step 2:  Consider Infiltration</t>
  </si>
  <si>
    <t>Step 3:  Evaluate Existing Infrastructure Constraints</t>
  </si>
  <si>
    <t>Step 4:  Identify Land Conversion and BMP Placement Opportunities</t>
  </si>
  <si>
    <t xml:space="preserve">Bioretention Opportunity Areas </t>
  </si>
  <si>
    <t>Permeable Pavement Opportunity Areas</t>
  </si>
  <si>
    <t>SF</t>
  </si>
  <si>
    <t>(unitless)</t>
  </si>
  <si>
    <t>Compacted outside LOD</t>
  </si>
  <si>
    <t>Natural outside LOD</t>
  </si>
  <si>
    <t>Total outside LOD</t>
  </si>
  <si>
    <t>Outside LOD</t>
  </si>
  <si>
    <t xml:space="preserve">Disturbance Area (ac.): </t>
  </si>
  <si>
    <t>EX-61</t>
  </si>
  <si>
    <t>D</t>
  </si>
  <si>
    <t>A/D</t>
  </si>
  <si>
    <t>No. of Drainage Areas:</t>
  </si>
  <si>
    <t>Regulated Retention Volume (1.2"):</t>
  </si>
  <si>
    <t>Drainage Area
ID</t>
  </si>
  <si>
    <t>Land Conversion Area</t>
  </si>
  <si>
    <t>TBD</t>
  </si>
  <si>
    <t>Land Conversion or BMP Opportunity?</t>
  </si>
  <si>
    <t xml:space="preserve">Y </t>
  </si>
  <si>
    <t>Urban Land</t>
  </si>
  <si>
    <t>Runoff Coefficient</t>
  </si>
  <si>
    <t>Blocks in the worksheet that are not shaded are data entry fields for the designer.</t>
  </si>
  <si>
    <t>Water line prevents vegetated BMP</t>
  </si>
  <si>
    <t>Existing Kiss n Ride adjacent to sidewalk-likely high trash load,  Multiple utilities.</t>
  </si>
  <si>
    <t>See narrative</t>
  </si>
  <si>
    <t>Y-Gas Station</t>
  </si>
  <si>
    <t>Project Name:</t>
  </si>
  <si>
    <t>Project No:</t>
  </si>
  <si>
    <t>Check if in AWDZ:</t>
  </si>
  <si>
    <t>All shaded blocks are computations internal to the worksheet and should not be edited.</t>
  </si>
  <si>
    <t>Summary Data: 90%/Final Design Phase</t>
  </si>
  <si>
    <t>Summary Data:  65% Design Phase</t>
  </si>
  <si>
    <t>Summary Data: 30% Design Phase</t>
  </si>
  <si>
    <t>DTA-ZZZ</t>
  </si>
  <si>
    <t>Minnesota Ave Great Street Test Case</t>
  </si>
  <si>
    <t>DOEE Plan Review No.:</t>
  </si>
  <si>
    <t>Check One: MS4         CSS</t>
  </si>
  <si>
    <t>Impervious outside LOD</t>
  </si>
  <si>
    <t>Preservation of Small, Large, and/or Special/Heritage Trees which are in fair or better condition</t>
  </si>
  <si>
    <t># of Small Trees</t>
  </si>
  <si>
    <t># of Large Trees</t>
  </si>
  <si>
    <t>Tree Volume Credit (CF)</t>
  </si>
  <si>
    <t># of Special/ Heritage Trees</t>
  </si>
  <si>
    <t>Within LOD</t>
  </si>
  <si>
    <t>Impervious 
within LOD</t>
  </si>
  <si>
    <t>Compacted    within LOD</t>
  </si>
  <si>
    <t>Natural 
within LOD</t>
  </si>
  <si>
    <t>Total within LOD</t>
  </si>
  <si>
    <t>Drainage Area</t>
  </si>
  <si>
    <t>Record the soil type and hotspot concerns within the project LOD for each drainage area.</t>
  </si>
  <si>
    <t>On the SWMP, identify existing features (traffic islands, triangle parks, median islands, cul-de-sacs, etc.) within each drainage area. State if they are chosen, or not, for land conversions or BMP placements. Provide the basis for the decision if these features are not used to improve land abstraction or stormwater retention BMPs. Decisions should consider the information established in the previous two steps.</t>
  </si>
  <si>
    <t>Describe obstacles to Land Conversion or BMP Opportunity (Attach narrative if necessary)</t>
  </si>
  <si>
    <t>Notes:</t>
  </si>
  <si>
    <t>Number and list each drainage area within the project limits of disturbance (LOD). Provide the drainage area square footage that contributes runoff in the LOD and outside the LOD. The SWRv is calculated for each drainage area. Provide corresponding drainage area identifications on the SWMP.</t>
  </si>
  <si>
    <t>On the SWMP, depict utility locations and invert/top elevations of existing conveyance infrastructure to determine opportunities for proposed land conversions and BMP placement.  Delineate areas of potential conflict, and areas without conflict, including areas where minimum depths for BMPs can not be met.  Delineate trees (size, species, condition).</t>
  </si>
  <si>
    <t>Update from 30% based on refined or revised design: 
Number and list each drainage area within the project limits of disturbance (LOD). Provide the drainage area square footage that contributes runoff in the LOD and outside the LOD. The SWRv is calculated for each drainage area. Provide corresponding drainage area identifications on the SWMP.</t>
  </si>
  <si>
    <t>Record the water table, bedrock concerns, infiltration rate, and hotspot concerns within the LOD for each drainage area.</t>
  </si>
  <si>
    <t>On the SWMP, depict utility locations and conveyance infrastructure to confirm/adjust opportunities for land conversions and BMPs. Delineate areas of potential conflict, and areas without conflict, including areas where minimum depths for BMPs can not be met.  Delineate trees (size, species, condition) and tree protection.</t>
  </si>
  <si>
    <r>
      <t xml:space="preserve">For land conversion and BMP opportunities already defined at 30%, and for new opportunities added, provide the areas below. </t>
    </r>
    <r>
      <rPr>
        <b/>
        <sz val="12"/>
        <rFont val="Calibri"/>
        <family val="2"/>
        <scheme val="minor"/>
      </rPr>
      <t xml:space="preserve"> Land Conversion and BMP surface areas within the LOD must be reflected in the SWRv computation; update those columns as necessary. </t>
    </r>
    <r>
      <rPr>
        <sz val="12"/>
        <rFont val="Calibri"/>
        <family val="2"/>
        <scheme val="minor"/>
      </rPr>
      <t>Additional allowable BMPs such as impervious surface disconnection, swales, and infiltration should also be considered and described in the narrative.</t>
    </r>
    <r>
      <rPr>
        <b/>
        <sz val="12"/>
        <rFont val="Calibri"/>
        <family val="2"/>
        <scheme val="minor"/>
      </rPr>
      <t xml:space="preserve"> </t>
    </r>
    <r>
      <rPr>
        <b/>
        <sz val="12"/>
        <color rgb="FF0D50B3"/>
        <rFont val="Calibri"/>
        <family val="2"/>
        <scheme val="minor"/>
      </rPr>
      <t xml:space="preserve">Describe the reason </t>
    </r>
    <r>
      <rPr>
        <sz val="12"/>
        <color rgb="FF0D50B3"/>
        <rFont val="Calibri"/>
        <family val="2"/>
        <scheme val="minor"/>
      </rPr>
      <t>for eliminated Land Conversion/BMP locations.</t>
    </r>
  </si>
  <si>
    <t>Adjacent to LOD</t>
  </si>
  <si>
    <t>Total Sv Practice -Maximum Retention Volume Achievable (BMPs and Trees)</t>
  </si>
  <si>
    <t>Max. Storage Volume of Bioretention Based on Size (Total in DA - See separate sizing computations)</t>
  </si>
  <si>
    <t>Max. "Other" Storage Volume - (Total in DA - See separate sizing computations)</t>
  </si>
  <si>
    <t>Water Table OK?</t>
  </si>
  <si>
    <t>Bedrock Elevation OK?</t>
  </si>
  <si>
    <t>Infiltration Rate</t>
  </si>
  <si>
    <t xml:space="preserve"> Hydrologic Soil Group</t>
  </si>
  <si>
    <t>A, B, C, D, or Urban Land</t>
  </si>
  <si>
    <t xml:space="preserve">Drainage Area </t>
  </si>
  <si>
    <t>Max. Storage Volume of Permeable Pavement. Based on Size (Total in DA - See separate sizing computations)</t>
  </si>
  <si>
    <t>Step 5: Size BMPs and Compute Achieved Retention Volumes</t>
  </si>
  <si>
    <t>Update from 65% based on refined or revised design: 
Number and list each drainage area within the project limits of disturbance (LOD). Provide the drainage area square footage that contributes runoff in the LOD and outside the LOD. The SWRv is calculated for each drainage area. Provide corresponding drainage area identifications on the SWMP.</t>
  </si>
  <si>
    <t>Hotspot Concern Found? 
Describe</t>
  </si>
  <si>
    <t>Hotspot Concern Found?</t>
  </si>
  <si>
    <t>1.7 inch (ceiling) stormwater runoff reaching BMPs</t>
  </si>
  <si>
    <t>Total BMP Contributing Drainage Area</t>
  </si>
  <si>
    <t xml:space="preserve">Provide the contributing drainage area to the BMP locations. The ceiling stormwater runoff volume reaching the BMPs is calculated. </t>
  </si>
  <si>
    <t>Calculate and sum the total maximum possible BMP storage volumes. Total the number of proposed trees meeting the required soil volume to be considered for stormwater retention volume.  Total the maximum retention volume capacity of all facilities and compare to the required regulated volume. If a deficit exists, review BMP placements/sizes to determine if additional volume can be captured.</t>
  </si>
  <si>
    <t>No. of proposed small trees meeting soil volume requirement</t>
  </si>
  <si>
    <t>No. of proposed large trees meeting soil volume requirement</t>
  </si>
  <si>
    <t>Volume Retained:</t>
  </si>
  <si>
    <t>Difference:</t>
  </si>
  <si>
    <r>
      <t>DA</t>
    </r>
    <r>
      <rPr>
        <vertAlign val="subscript"/>
        <sz val="10.5"/>
        <rFont val="Calibri"/>
        <family val="2"/>
        <scheme val="minor"/>
      </rPr>
      <t>TOTAL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</si>
</sst>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0" x14ac:knownFonts="1">
    <font>
      <sz val="10"/>
      <name val="Arial"/>
    </font>
    <font>
      <sz val="12"/>
      <name val="Arial"/>
      <family val="2"/>
    </font>
    <font>
      <sz val="12"/>
      <name val="Calibri"/>
      <family val="2"/>
      <scheme val="minor"/>
    </font>
    <font>
      <b/>
      <sz val="12"/>
      <name val="Calibri"/>
      <family val="2"/>
      <scheme val="minor"/>
    </font>
    <font>
      <sz val="10"/>
      <name val="Calibri"/>
      <family val="2"/>
      <scheme val="minor"/>
    </font>
    <font>
      <sz val="13"/>
      <name val="Calibri"/>
      <family val="2"/>
      <scheme val="minor"/>
    </font>
    <font>
      <sz val="10.5"/>
      <name val="Arial"/>
      <family val="2"/>
    </font>
    <font>
      <sz val="12"/>
      <color indexed="8"/>
      <name val="Calibri"/>
      <family val="2"/>
      <scheme val="minor"/>
    </font>
    <font>
      <b/>
      <sz val="12"/>
      <color indexed="8"/>
      <name val="Calibri"/>
      <family val="2"/>
      <scheme val="minor"/>
    </font>
    <font>
      <sz val="13"/>
      <color indexed="8"/>
      <name val="Calibri"/>
      <family val="2"/>
      <scheme val="minor"/>
    </font>
    <font>
      <b/>
      <sz val="16"/>
      <name val="Calibri"/>
      <family val="2"/>
      <scheme val="minor"/>
    </font>
    <font>
      <sz val="15"/>
      <name val="Calibri"/>
      <family val="2"/>
      <scheme val="minor"/>
    </font>
    <font>
      <sz val="13"/>
      <color theme="0"/>
      <name val="Calibri"/>
      <family val="2"/>
      <scheme val="minor"/>
    </font>
    <font>
      <b/>
      <sz val="13"/>
      <color theme="0"/>
      <name val="Calibri"/>
      <family val="2"/>
      <scheme val="minor"/>
    </font>
    <font>
      <sz val="12"/>
      <color rgb="FF0D50B3"/>
      <name val="Calibri"/>
      <family val="2"/>
      <scheme val="minor"/>
    </font>
    <font>
      <b/>
      <sz val="14"/>
      <name val="Calibri"/>
      <family val="2"/>
    </font>
    <font>
      <sz val="11"/>
      <name val="Calibri"/>
      <family val="2"/>
      <scheme val="minor"/>
    </font>
    <font>
      <b/>
      <sz val="12"/>
      <color rgb="FF0D50B3"/>
      <name val="Calibri"/>
      <family val="2"/>
      <scheme val="minor"/>
    </font>
    <font>
      <sz val="10"/>
      <name val="Arial"/>
      <family val="2"/>
    </font>
    <font>
      <sz val="14"/>
      <name val="Calibri"/>
      <family val="2"/>
      <scheme val="minor"/>
    </font>
    <font>
      <b/>
      <sz val="14"/>
      <name val="Calibri"/>
      <family val="2"/>
      <scheme val="minor"/>
    </font>
    <font>
      <b/>
      <u/>
      <sz val="14"/>
      <name val="Calibri"/>
      <family val="2"/>
      <scheme val="minor"/>
    </font>
    <font>
      <sz val="10.5"/>
      <name val="Calibri"/>
      <family val="2"/>
      <scheme val="minor"/>
    </font>
    <font>
      <vertAlign val="subscript"/>
      <sz val="10.5"/>
      <name val="Calibri"/>
      <family val="2"/>
      <scheme val="minor"/>
    </font>
    <font>
      <b/>
      <sz val="10.5"/>
      <name val="Calibri"/>
      <family val="2"/>
      <scheme val="minor"/>
    </font>
    <font>
      <b/>
      <i/>
      <sz val="14"/>
      <name val="Calibri"/>
      <family val="2"/>
      <scheme val="minor"/>
    </font>
    <font>
      <b/>
      <u/>
      <sz val="16"/>
      <name val="Calibri"/>
      <family val="2"/>
      <scheme val="minor"/>
    </font>
    <font>
      <sz val="16"/>
      <name val="Calibri"/>
      <family val="2"/>
      <scheme val="minor"/>
    </font>
    <font>
      <sz val="18"/>
      <name val="Calibri"/>
      <family val="2"/>
      <scheme val="minor"/>
    </font>
    <font>
      <i/>
      <sz val="11"/>
      <name val="Calibri"/>
      <family val="2"/>
      <scheme val="minor"/>
    </font>
  </fonts>
  <fills count="10">
    <fill>
      <patternFill patternType="none"/>
    </fill>
    <fill>
      <patternFill patternType="gray125"/>
    </fill>
    <fill>
      <patternFill patternType="solid">
        <fgColor theme="2" tint="-9.9978637043366805E-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rgb="FFFFFFCC"/>
        <bgColor indexed="64"/>
      </patternFill>
    </fill>
    <fill>
      <patternFill patternType="solid">
        <fgColor theme="6" tint="0.79998168889431442"/>
        <bgColor indexed="64"/>
      </patternFill>
    </fill>
    <fill>
      <patternFill patternType="solid">
        <fgColor rgb="FFEAF1DD"/>
        <bgColor indexed="64"/>
      </patternFill>
    </fill>
    <fill>
      <patternFill patternType="solid">
        <fgColor rgb="FFFFB3B3"/>
        <bgColor indexed="64"/>
      </patternFill>
    </fill>
    <fill>
      <patternFill patternType="solid">
        <fgColor rgb="FFDDD9C3"/>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bottom style="medium">
        <color indexed="64"/>
      </bottom>
      <diagonal/>
    </border>
    <border>
      <left style="thin">
        <color indexed="64"/>
      </left>
      <right/>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s>
  <cellStyleXfs count="2">
    <xf numFmtId="0" fontId="0" fillId="0" borderId="0"/>
    <xf numFmtId="43" fontId="18" fillId="0" borderId="0" applyFont="0" applyFill="0" applyBorder="0" applyAlignment="0" applyProtection="0"/>
  </cellStyleXfs>
  <cellXfs count="246">
    <xf numFmtId="0" fontId="0" fillId="0" borderId="0" xfId="0"/>
    <xf numFmtId="0" fontId="4" fillId="0" borderId="0" xfId="0" applyFont="1" applyAlignment="1">
      <alignment vertical="top"/>
    </xf>
    <xf numFmtId="0" fontId="2" fillId="0" borderId="0" xfId="0" applyFont="1"/>
    <xf numFmtId="0" fontId="7" fillId="0" borderId="0" xfId="0" applyFont="1" applyBorder="1" applyAlignment="1">
      <alignment vertical="top"/>
    </xf>
    <xf numFmtId="0" fontId="8" fillId="0" borderId="0" xfId="0" applyFont="1" applyBorder="1" applyAlignment="1">
      <alignment vertical="top"/>
    </xf>
    <xf numFmtId="0" fontId="9" fillId="0" borderId="0" xfId="0" applyFont="1" applyBorder="1" applyAlignment="1">
      <alignment horizontal="left" vertical="top" indent="2"/>
    </xf>
    <xf numFmtId="0" fontId="9" fillId="0" borderId="0" xfId="0" applyFont="1" applyBorder="1" applyAlignment="1">
      <alignment horizontal="left" vertical="top"/>
    </xf>
    <xf numFmtId="0" fontId="5" fillId="0" borderId="0" xfId="0" applyFont="1" applyAlignment="1">
      <alignment vertical="top"/>
    </xf>
    <xf numFmtId="0" fontId="9" fillId="0" borderId="1" xfId="0" applyFont="1" applyBorder="1" applyAlignment="1">
      <alignment horizontal="center" vertical="top"/>
    </xf>
    <xf numFmtId="0" fontId="9" fillId="0" borderId="0" xfId="0" applyFont="1" applyBorder="1" applyAlignment="1">
      <alignment horizontal="center" vertical="top"/>
    </xf>
    <xf numFmtId="0" fontId="9" fillId="0" borderId="0" xfId="0" applyFont="1" applyBorder="1" applyAlignment="1">
      <alignment vertical="top"/>
    </xf>
    <xf numFmtId="0" fontId="5" fillId="0" borderId="0" xfId="0" applyFont="1" applyAlignment="1">
      <alignment horizontal="right" vertical="center"/>
    </xf>
    <xf numFmtId="0" fontId="9" fillId="0" borderId="0" xfId="0" applyFont="1" applyAlignment="1">
      <alignment horizontal="right" vertical="center"/>
    </xf>
    <xf numFmtId="0" fontId="10" fillId="0" borderId="0" xfId="0" applyFont="1" applyAlignment="1">
      <alignment horizontal="right"/>
    </xf>
    <xf numFmtId="0" fontId="12" fillId="0" borderId="0" xfId="0" applyFont="1"/>
    <xf numFmtId="0" fontId="13" fillId="3" borderId="4" xfId="0" applyFont="1" applyFill="1" applyBorder="1" applyAlignment="1">
      <alignment horizontal="left" indent="1"/>
    </xf>
    <xf numFmtId="0" fontId="13" fillId="3" borderId="2" xfId="0" applyFont="1" applyFill="1" applyBorder="1" applyAlignment="1">
      <alignment horizontal="left" indent="1"/>
    </xf>
    <xf numFmtId="0" fontId="13" fillId="3" borderId="2" xfId="0" applyFont="1" applyFill="1" applyBorder="1"/>
    <xf numFmtId="0" fontId="13" fillId="3" borderId="5" xfId="0" applyFont="1" applyFill="1" applyBorder="1"/>
    <xf numFmtId="9" fontId="11" fillId="0" borderId="0" xfId="0" applyNumberFormat="1" applyFont="1" applyBorder="1" applyAlignment="1">
      <alignment horizontal="right"/>
    </xf>
    <xf numFmtId="0" fontId="11" fillId="0" borderId="0" xfId="0" applyFont="1" applyBorder="1" applyAlignment="1">
      <alignment horizontal="right"/>
    </xf>
    <xf numFmtId="0" fontId="5" fillId="0" borderId="0" xfId="0" applyFont="1" applyAlignment="1">
      <alignment horizontal="left" vertical="center" indent="1"/>
    </xf>
    <xf numFmtId="3" fontId="5" fillId="0" borderId="0" xfId="0" applyNumberFormat="1" applyFont="1" applyAlignment="1">
      <alignment horizontal="right" vertical="center"/>
    </xf>
    <xf numFmtId="3" fontId="9" fillId="0" borderId="0" xfId="0" applyNumberFormat="1" applyFont="1" applyBorder="1" applyAlignment="1">
      <alignment horizontal="right" vertical="center"/>
    </xf>
    <xf numFmtId="0" fontId="9" fillId="0" borderId="0" xfId="0" applyFont="1" applyBorder="1" applyAlignment="1">
      <alignment horizontal="left" vertical="center"/>
    </xf>
    <xf numFmtId="0" fontId="5" fillId="0" borderId="0" xfId="0" applyFont="1" applyAlignment="1">
      <alignment vertical="center"/>
    </xf>
    <xf numFmtId="0" fontId="9" fillId="0" borderId="1" xfId="0" applyFont="1" applyBorder="1" applyAlignment="1">
      <alignment horizontal="center" vertical="center"/>
    </xf>
    <xf numFmtId="0" fontId="9" fillId="0" borderId="0" xfId="0" applyFont="1" applyBorder="1" applyAlignment="1">
      <alignment horizontal="left" vertical="center" indent="2"/>
    </xf>
    <xf numFmtId="0" fontId="13" fillId="3" borderId="4" xfId="0" applyFont="1" applyFill="1" applyBorder="1" applyAlignment="1"/>
    <xf numFmtId="0" fontId="13" fillId="3" borderId="2" xfId="0" applyFont="1" applyFill="1" applyBorder="1" applyAlignment="1"/>
    <xf numFmtId="0" fontId="13" fillId="3" borderId="5" xfId="0" applyFont="1" applyFill="1" applyBorder="1" applyAlignment="1"/>
    <xf numFmtId="2" fontId="6" fillId="8" borderId="8" xfId="0" applyNumberFormat="1" applyFont="1" applyFill="1" applyBorder="1" applyAlignment="1">
      <alignment horizontal="center" vertical="center"/>
    </xf>
    <xf numFmtId="2" fontId="9" fillId="9" borderId="8" xfId="0" applyNumberFormat="1" applyFont="1" applyFill="1" applyBorder="1" applyAlignment="1">
      <alignment horizontal="center" vertical="center"/>
    </xf>
    <xf numFmtId="3" fontId="9" fillId="9" borderId="8" xfId="0" applyNumberFormat="1" applyFont="1" applyFill="1" applyBorder="1" applyAlignment="1">
      <alignment vertical="center"/>
    </xf>
    <xf numFmtId="3" fontId="9" fillId="7" borderId="8" xfId="0" applyNumberFormat="1" applyFont="1" applyFill="1" applyBorder="1" applyAlignment="1">
      <alignment vertical="center"/>
    </xf>
    <xf numFmtId="2" fontId="9" fillId="7" borderId="8" xfId="0" applyNumberFormat="1" applyFont="1" applyFill="1" applyBorder="1" applyAlignment="1">
      <alignment horizontal="center" vertical="top"/>
    </xf>
    <xf numFmtId="3" fontId="5" fillId="7" borderId="8" xfId="0" applyNumberFormat="1" applyFont="1" applyFill="1" applyBorder="1" applyAlignment="1">
      <alignment vertical="center"/>
    </xf>
    <xf numFmtId="49" fontId="15" fillId="0" borderId="0" xfId="0" applyNumberFormat="1" applyFont="1" applyFill="1" applyBorder="1" applyAlignment="1">
      <alignment horizontal="right" vertical="center"/>
    </xf>
    <xf numFmtId="49" fontId="19" fillId="0" borderId="0" xfId="0" applyNumberFormat="1" applyFont="1"/>
    <xf numFmtId="0" fontId="19" fillId="0" borderId="0" xfId="0" applyFont="1"/>
    <xf numFmtId="0" fontId="19" fillId="0" borderId="0" xfId="0" applyFont="1" applyBorder="1"/>
    <xf numFmtId="0" fontId="20" fillId="0" borderId="0" xfId="0" applyFont="1" applyBorder="1" applyAlignment="1">
      <alignment horizontal="right"/>
    </xf>
    <xf numFmtId="9" fontId="19" fillId="0" borderId="0" xfId="0" applyNumberFormat="1" applyFont="1" applyBorder="1" applyAlignment="1">
      <alignment horizontal="right"/>
    </xf>
    <xf numFmtId="0" fontId="19" fillId="0" borderId="0" xfId="0" applyFont="1" applyBorder="1" applyAlignment="1">
      <alignment horizontal="center" vertical="center"/>
    </xf>
    <xf numFmtId="49" fontId="20" fillId="0" borderId="0" xfId="0" applyNumberFormat="1" applyFont="1" applyFill="1" applyBorder="1" applyAlignment="1">
      <alignment vertical="top"/>
    </xf>
    <xf numFmtId="0" fontId="19" fillId="0" borderId="0" xfId="0" applyFont="1" applyBorder="1" applyAlignment="1">
      <alignment horizontal="right"/>
    </xf>
    <xf numFmtId="49" fontId="19" fillId="0" borderId="0" xfId="0" applyNumberFormat="1" applyFont="1" applyAlignment="1">
      <alignment horizontal="left" indent="2"/>
    </xf>
    <xf numFmtId="49" fontId="21" fillId="0" borderId="0" xfId="0" applyNumberFormat="1" applyFont="1" applyAlignment="1">
      <alignment horizontal="left" indent="2"/>
    </xf>
    <xf numFmtId="2" fontId="19" fillId="6" borderId="8" xfId="0" applyNumberFormat="1" applyFont="1" applyFill="1" applyBorder="1" applyAlignment="1">
      <alignment horizontal="center" vertical="center"/>
    </xf>
    <xf numFmtId="49" fontId="19" fillId="6" borderId="8" xfId="0" applyNumberFormat="1" applyFont="1" applyFill="1" applyBorder="1" applyAlignment="1">
      <alignment horizontal="center" vertical="center"/>
    </xf>
    <xf numFmtId="0" fontId="19" fillId="0" borderId="0" xfId="0" applyFont="1" applyBorder="1" applyAlignment="1">
      <alignment horizontal="right" vertical="center"/>
    </xf>
    <xf numFmtId="164" fontId="19" fillId="6" borderId="8" xfId="1" applyNumberFormat="1" applyFont="1" applyFill="1" applyBorder="1" applyAlignment="1">
      <alignment horizontal="right" vertical="center"/>
    </xf>
    <xf numFmtId="0" fontId="19" fillId="0" borderId="0" xfId="0" applyFont="1" applyAlignment="1">
      <alignment horizontal="left" vertical="center" indent="1"/>
    </xf>
    <xf numFmtId="0" fontId="16" fillId="5" borderId="6" xfId="0" applyFont="1" applyFill="1" applyBorder="1" applyAlignment="1">
      <alignment horizontal="center" vertical="center" wrapText="1"/>
    </xf>
    <xf numFmtId="0" fontId="12" fillId="0" borderId="19" xfId="0" applyFont="1" applyBorder="1"/>
    <xf numFmtId="0" fontId="2" fillId="0" borderId="18" xfId="0" applyFont="1" applyBorder="1"/>
    <xf numFmtId="0" fontId="13" fillId="3" borderId="4" xfId="0" applyFont="1" applyFill="1" applyBorder="1" applyAlignment="1">
      <alignment horizontal="left"/>
    </xf>
    <xf numFmtId="0" fontId="13" fillId="3" borderId="4" xfId="0" applyFont="1" applyFill="1" applyBorder="1" applyAlignment="1">
      <alignment horizontal="left"/>
    </xf>
    <xf numFmtId="0" fontId="13" fillId="3" borderId="2" xfId="0" applyFont="1" applyFill="1" applyBorder="1" applyAlignment="1">
      <alignment horizontal="left"/>
    </xf>
    <xf numFmtId="0" fontId="13" fillId="3" borderId="5" xfId="0" applyFont="1" applyFill="1" applyBorder="1" applyAlignment="1">
      <alignment horizontal="left"/>
    </xf>
    <xf numFmtId="0" fontId="13" fillId="3" borderId="4" xfId="0" applyFont="1" applyFill="1" applyBorder="1" applyAlignment="1">
      <alignment wrapText="1"/>
    </xf>
    <xf numFmtId="0" fontId="13" fillId="3" borderId="5" xfId="0" applyFont="1" applyFill="1" applyBorder="1" applyAlignment="1">
      <alignment wrapText="1"/>
    </xf>
    <xf numFmtId="0" fontId="13" fillId="3" borderId="4" xfId="0" applyFont="1" applyFill="1" applyBorder="1" applyAlignment="1">
      <alignment horizontal="left" wrapText="1"/>
    </xf>
    <xf numFmtId="0" fontId="13" fillId="3" borderId="2" xfId="0" applyFont="1" applyFill="1" applyBorder="1" applyAlignment="1">
      <alignment horizontal="left" wrapText="1"/>
    </xf>
    <xf numFmtId="0" fontId="2" fillId="4" borderId="4" xfId="0" applyNumberFormat="1" applyFont="1" applyFill="1" applyBorder="1" applyAlignment="1">
      <alignment horizontal="left" vertical="center" wrapText="1"/>
    </xf>
    <xf numFmtId="0" fontId="2" fillId="4" borderId="5" xfId="0" applyNumberFormat="1" applyFont="1" applyFill="1" applyBorder="1" applyAlignment="1">
      <alignment horizontal="left" vertical="center" wrapText="1"/>
    </xf>
    <xf numFmtId="0" fontId="2" fillId="4" borderId="8" xfId="0" applyNumberFormat="1" applyFont="1" applyFill="1" applyBorder="1" applyAlignment="1">
      <alignment horizontal="left" vertical="center" wrapText="1" indent="1"/>
    </xf>
    <xf numFmtId="0" fontId="16" fillId="5" borderId="4" xfId="0" applyNumberFormat="1" applyFont="1" applyFill="1" applyBorder="1" applyAlignment="1">
      <alignment horizontal="left" vertical="center" wrapText="1"/>
    </xf>
    <xf numFmtId="0" fontId="16" fillId="5" borderId="2" xfId="0" applyNumberFormat="1" applyFont="1" applyFill="1" applyBorder="1" applyAlignment="1">
      <alignment horizontal="left" vertical="center" wrapText="1"/>
    </xf>
    <xf numFmtId="0" fontId="16" fillId="5" borderId="5" xfId="0" applyNumberFormat="1" applyFont="1" applyFill="1" applyBorder="1" applyAlignment="1">
      <alignment horizontal="left" vertical="center" wrapText="1"/>
    </xf>
    <xf numFmtId="0" fontId="13" fillId="3" borderId="5" xfId="0" applyFont="1" applyFill="1" applyBorder="1" applyAlignment="1">
      <alignment horizontal="left" wrapText="1"/>
    </xf>
    <xf numFmtId="0" fontId="2" fillId="5" borderId="4" xfId="0" applyNumberFormat="1" applyFont="1" applyFill="1" applyBorder="1" applyAlignment="1">
      <alignment horizontal="left" vertical="center" wrapText="1" indent="1"/>
    </xf>
    <xf numFmtId="0" fontId="2" fillId="5" borderId="2" xfId="0" applyNumberFormat="1" applyFont="1" applyFill="1" applyBorder="1" applyAlignment="1">
      <alignment horizontal="left" vertical="center" wrapText="1" indent="1"/>
    </xf>
    <xf numFmtId="0" fontId="2" fillId="5" borderId="5" xfId="0" applyNumberFormat="1" applyFont="1" applyFill="1" applyBorder="1" applyAlignment="1">
      <alignment horizontal="left" vertical="center" wrapText="1" indent="1"/>
    </xf>
    <xf numFmtId="0" fontId="16" fillId="5" borderId="3"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2" fillId="5" borderId="4" xfId="0" applyFont="1" applyFill="1" applyBorder="1" applyAlignment="1">
      <alignment horizontal="left" vertical="center" wrapText="1" indent="1"/>
    </xf>
    <xf numFmtId="0" fontId="2" fillId="5" borderId="2" xfId="0" applyFont="1" applyFill="1" applyBorder="1" applyAlignment="1">
      <alignment horizontal="left" vertical="center" wrapText="1" indent="1"/>
    </xf>
    <xf numFmtId="0" fontId="2" fillId="4" borderId="2" xfId="0" applyNumberFormat="1" applyFont="1" applyFill="1" applyBorder="1" applyAlignment="1">
      <alignment horizontal="left" vertical="center" wrapText="1"/>
    </xf>
    <xf numFmtId="0" fontId="2" fillId="5" borderId="8" xfId="0" applyFont="1" applyFill="1" applyBorder="1" applyAlignment="1">
      <alignment horizontal="left" vertical="center" wrapText="1" inden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20"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16" fillId="5" borderId="13" xfId="0" applyFont="1" applyFill="1" applyBorder="1" applyAlignment="1">
      <alignment horizontal="center" vertical="center" wrapText="1"/>
    </xf>
    <xf numFmtId="9" fontId="16" fillId="5" borderId="9" xfId="0" applyNumberFormat="1" applyFont="1" applyFill="1" applyBorder="1" applyAlignment="1">
      <alignment horizontal="center" vertical="center" wrapText="1"/>
    </xf>
    <xf numFmtId="0" fontId="16" fillId="0" borderId="7" xfId="0" applyFont="1" applyBorder="1" applyAlignment="1">
      <alignment vertical="top"/>
    </xf>
    <xf numFmtId="0" fontId="16" fillId="5" borderId="7" xfId="0" applyFont="1" applyFill="1" applyBorder="1" applyAlignment="1">
      <alignment horizontal="center" vertical="center"/>
    </xf>
    <xf numFmtId="0" fontId="16" fillId="2" borderId="7" xfId="0" applyFont="1" applyFill="1" applyBorder="1" applyAlignment="1">
      <alignment horizontal="center" vertical="center"/>
    </xf>
    <xf numFmtId="0" fontId="16" fillId="5" borderId="7" xfId="0" applyFont="1" applyFill="1" applyBorder="1" applyAlignment="1">
      <alignment horizontal="center" vertical="center" wrapText="1"/>
    </xf>
    <xf numFmtId="0" fontId="22" fillId="5" borderId="7" xfId="0" applyFont="1" applyFill="1" applyBorder="1" applyAlignment="1">
      <alignment horizontal="center" vertical="center"/>
    </xf>
    <xf numFmtId="0" fontId="22" fillId="5" borderId="0" xfId="0" applyFont="1" applyFill="1" applyAlignment="1">
      <alignment horizontal="center" vertical="center"/>
    </xf>
    <xf numFmtId="0" fontId="22" fillId="5" borderId="15" xfId="0" applyFont="1" applyFill="1" applyBorder="1" applyAlignment="1">
      <alignment horizontal="center" vertical="center" wrapText="1"/>
    </xf>
    <xf numFmtId="0" fontId="22" fillId="5" borderId="16" xfId="0" applyFont="1" applyFill="1" applyBorder="1" applyAlignment="1">
      <alignment horizontal="center" vertical="center" wrapText="1"/>
    </xf>
    <xf numFmtId="0" fontId="22" fillId="5" borderId="7" xfId="0" applyFont="1" applyFill="1" applyBorder="1" applyAlignment="1">
      <alignment horizontal="center" vertical="center" wrapText="1"/>
    </xf>
    <xf numFmtId="0" fontId="22" fillId="5" borderId="15" xfId="0" applyFont="1" applyFill="1" applyBorder="1" applyAlignment="1">
      <alignment horizontal="center" vertical="center"/>
    </xf>
    <xf numFmtId="0" fontId="22" fillId="5" borderId="14" xfId="0" applyFont="1" applyFill="1" applyBorder="1" applyAlignment="1">
      <alignment horizontal="center" vertical="center" wrapText="1"/>
    </xf>
    <xf numFmtId="0" fontId="22" fillId="5" borderId="16" xfId="0" applyFont="1" applyFill="1" applyBorder="1" applyAlignment="1">
      <alignment horizontal="center" vertical="center"/>
    </xf>
    <xf numFmtId="0" fontId="16" fillId="0" borderId="7" xfId="0" applyFont="1" applyBorder="1" applyAlignment="1">
      <alignment horizontal="center" vertical="center"/>
    </xf>
    <xf numFmtId="3" fontId="22" fillId="0" borderId="8" xfId="0" applyNumberFormat="1" applyFont="1" applyFill="1" applyBorder="1" applyAlignment="1">
      <alignment horizontal="center" vertical="center"/>
    </xf>
    <xf numFmtId="3" fontId="22" fillId="0" borderId="7" xfId="0" applyNumberFormat="1" applyFont="1" applyBorder="1" applyAlignment="1">
      <alignment horizontal="center" vertical="center"/>
    </xf>
    <xf numFmtId="3" fontId="22" fillId="6" borderId="7" xfId="0" applyNumberFormat="1" applyFont="1" applyFill="1" applyBorder="1" applyAlignment="1">
      <alignment horizontal="center" vertical="center"/>
    </xf>
    <xf numFmtId="1" fontId="22" fillId="6" borderId="8" xfId="0" applyNumberFormat="1" applyFont="1" applyFill="1" applyBorder="1" applyAlignment="1">
      <alignment horizontal="center" vertical="center"/>
    </xf>
    <xf numFmtId="0" fontId="16" fillId="0" borderId="7"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8" xfId="0" applyFont="1" applyBorder="1" applyAlignment="1">
      <alignment horizontal="center" vertical="center"/>
    </xf>
    <xf numFmtId="0" fontId="22" fillId="7" borderId="8" xfId="0" applyFont="1" applyFill="1" applyBorder="1" applyAlignment="1">
      <alignment horizontal="center" vertical="center"/>
    </xf>
    <xf numFmtId="38" fontId="22" fillId="0" borderId="7" xfId="0" applyNumberFormat="1" applyFont="1" applyFill="1" applyBorder="1" applyAlignment="1">
      <alignment horizontal="center" vertical="center"/>
    </xf>
    <xf numFmtId="38" fontId="22" fillId="0" borderId="8" xfId="0" applyNumberFormat="1" applyFont="1" applyFill="1" applyBorder="1" applyAlignment="1">
      <alignment horizontal="center" vertical="center"/>
    </xf>
    <xf numFmtId="38" fontId="22" fillId="7" borderId="8" xfId="0" applyNumberFormat="1" applyFont="1" applyFill="1" applyBorder="1" applyAlignment="1">
      <alignment horizontal="center" vertical="center"/>
    </xf>
    <xf numFmtId="38" fontId="22" fillId="0" borderId="8" xfId="0" applyNumberFormat="1" applyFont="1" applyFill="1" applyBorder="1" applyAlignment="1">
      <alignment vertical="center"/>
    </xf>
    <xf numFmtId="38" fontId="22" fillId="0" borderId="8" xfId="0" applyNumberFormat="1" applyFont="1" applyBorder="1" applyAlignment="1">
      <alignment horizontal="center" vertical="center"/>
    </xf>
    <xf numFmtId="38" fontId="22" fillId="6" borderId="7" xfId="0" applyNumberFormat="1" applyFont="1" applyFill="1" applyBorder="1" applyAlignment="1">
      <alignment horizontal="center" vertical="center"/>
    </xf>
    <xf numFmtId="0" fontId="16" fillId="0" borderId="8" xfId="0" applyFont="1" applyBorder="1" applyAlignment="1">
      <alignment horizontal="center" vertical="center"/>
    </xf>
    <xf numFmtId="3" fontId="22" fillId="0" borderId="8" xfId="0" applyNumberFormat="1" applyFont="1" applyBorder="1" applyAlignment="1">
      <alignment horizontal="center" vertical="center"/>
    </xf>
    <xf numFmtId="0" fontId="4" fillId="0" borderId="8" xfId="0" applyFont="1" applyFill="1" applyBorder="1" applyAlignment="1">
      <alignment horizontal="center" vertical="center"/>
    </xf>
    <xf numFmtId="38" fontId="22" fillId="0" borderId="3" xfId="0" applyNumberFormat="1" applyFont="1" applyFill="1" applyBorder="1" applyAlignment="1">
      <alignment horizontal="center" vertical="center"/>
    </xf>
    <xf numFmtId="0" fontId="16" fillId="0" borderId="8" xfId="0" applyFont="1" applyFill="1" applyBorder="1" applyAlignment="1">
      <alignment horizontal="center" vertical="center"/>
    </xf>
    <xf numFmtId="3" fontId="22" fillId="0" borderId="3" xfId="0" applyNumberFormat="1" applyFont="1" applyBorder="1" applyAlignment="1">
      <alignment horizontal="center" vertical="center"/>
    </xf>
    <xf numFmtId="3" fontId="22" fillId="0" borderId="3" xfId="0" applyNumberFormat="1" applyFont="1" applyFill="1" applyBorder="1" applyAlignment="1">
      <alignment horizontal="center" vertical="center"/>
    </xf>
    <xf numFmtId="0" fontId="22" fillId="0" borderId="3" xfId="0" applyFont="1" applyFill="1" applyBorder="1" applyAlignment="1">
      <alignment horizontal="center" vertical="center"/>
    </xf>
    <xf numFmtId="3" fontId="22" fillId="6" borderId="8" xfId="0" applyNumberFormat="1" applyFont="1" applyFill="1" applyBorder="1" applyAlignment="1">
      <alignment horizontal="center" vertical="center"/>
    </xf>
    <xf numFmtId="38" fontId="22" fillId="6" borderId="8" xfId="0" applyNumberFormat="1" applyFont="1" applyFill="1" applyBorder="1" applyAlignment="1">
      <alignment horizontal="center" vertical="center"/>
    </xf>
    <xf numFmtId="0" fontId="16" fillId="0" borderId="3" xfId="0" applyFont="1" applyFill="1" applyBorder="1" applyAlignment="1">
      <alignment horizontal="center" vertical="center"/>
    </xf>
    <xf numFmtId="0" fontId="16" fillId="0" borderId="9" xfId="0" applyFont="1" applyBorder="1" applyAlignment="1">
      <alignment horizontal="center" vertical="center"/>
    </xf>
    <xf numFmtId="3" fontId="22" fillId="0" borderId="9" xfId="0" applyNumberFormat="1" applyFont="1" applyFill="1" applyBorder="1" applyAlignment="1">
      <alignment horizontal="center" vertical="center"/>
    </xf>
    <xf numFmtId="3" fontId="22" fillId="0" borderId="9" xfId="0" applyNumberFormat="1" applyFont="1" applyBorder="1" applyAlignment="1">
      <alignment horizontal="center" vertical="center"/>
    </xf>
    <xf numFmtId="3" fontId="22" fillId="6" borderId="9" xfId="0" applyNumberFormat="1" applyFont="1" applyFill="1" applyBorder="1" applyAlignment="1">
      <alignment horizontal="center" vertical="center"/>
    </xf>
    <xf numFmtId="1" fontId="22" fillId="6" borderId="9" xfId="0" applyNumberFormat="1" applyFont="1" applyFill="1" applyBorder="1" applyAlignment="1">
      <alignment horizontal="center" vertical="center"/>
    </xf>
    <xf numFmtId="0" fontId="4" fillId="0" borderId="9"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9" xfId="0" applyFont="1" applyBorder="1" applyAlignment="1">
      <alignment horizontal="center" vertical="center"/>
    </xf>
    <xf numFmtId="0" fontId="22" fillId="7" borderId="9" xfId="0" applyFont="1" applyFill="1" applyBorder="1" applyAlignment="1">
      <alignment horizontal="center" vertical="center"/>
    </xf>
    <xf numFmtId="38" fontId="22" fillId="0" borderId="9" xfId="0" applyNumberFormat="1" applyFont="1" applyFill="1" applyBorder="1" applyAlignment="1">
      <alignment horizontal="center" vertical="center"/>
    </xf>
    <xf numFmtId="38" fontId="22" fillId="0" borderId="6" xfId="0" applyNumberFormat="1" applyFont="1" applyFill="1" applyBorder="1" applyAlignment="1">
      <alignment horizontal="center" vertical="center"/>
    </xf>
    <xf numFmtId="38" fontId="22" fillId="7" borderId="9" xfId="0" applyNumberFormat="1" applyFont="1" applyFill="1" applyBorder="1" applyAlignment="1">
      <alignment horizontal="center" vertical="center"/>
    </xf>
    <xf numFmtId="38" fontId="22" fillId="6" borderId="9" xfId="0" applyNumberFormat="1" applyFont="1" applyFill="1" applyBorder="1" applyAlignment="1">
      <alignment horizontal="center" vertical="center"/>
    </xf>
    <xf numFmtId="0" fontId="22" fillId="0" borderId="0" xfId="0" applyFont="1" applyAlignment="1">
      <alignment vertical="center"/>
    </xf>
    <xf numFmtId="0" fontId="22" fillId="0" borderId="7" xfId="0" applyFont="1" applyBorder="1" applyAlignment="1">
      <alignment horizontal="center" vertical="center"/>
    </xf>
    <xf numFmtId="0" fontId="22" fillId="7" borderId="23" xfId="0" applyFont="1" applyFill="1" applyBorder="1" applyAlignment="1">
      <alignment horizontal="center" vertical="center"/>
    </xf>
    <xf numFmtId="0" fontId="22" fillId="7" borderId="24" xfId="0" applyFont="1" applyFill="1" applyBorder="1" applyAlignment="1">
      <alignment horizontal="center" vertical="center"/>
    </xf>
    <xf numFmtId="0" fontId="22" fillId="7" borderId="25" xfId="0" applyFont="1" applyFill="1" applyBorder="1" applyAlignment="1">
      <alignment horizontal="center" vertical="center"/>
    </xf>
    <xf numFmtId="0" fontId="22" fillId="7" borderId="26" xfId="0" applyFont="1" applyFill="1" applyBorder="1" applyAlignment="1">
      <alignment horizontal="center" vertical="center"/>
    </xf>
    <xf numFmtId="0" fontId="22" fillId="7" borderId="22" xfId="0" applyFont="1" applyFill="1" applyBorder="1" applyAlignment="1">
      <alignment horizontal="center" vertical="center"/>
    </xf>
    <xf numFmtId="0" fontId="22" fillId="0" borderId="0" xfId="0" applyFont="1" applyAlignment="1">
      <alignment horizontal="center" vertical="center"/>
    </xf>
    <xf numFmtId="0" fontId="22" fillId="0" borderId="0" xfId="0" applyFont="1" applyFill="1" applyAlignment="1">
      <alignment horizontal="center" vertical="center"/>
    </xf>
    <xf numFmtId="0" fontId="16" fillId="0" borderId="0" xfId="0" applyFont="1" applyAlignment="1">
      <alignment vertical="center"/>
    </xf>
    <xf numFmtId="3" fontId="24" fillId="7" borderId="17" xfId="0" applyNumberFormat="1" applyFont="1" applyFill="1" applyBorder="1" applyAlignment="1">
      <alignment horizontal="center" vertical="center"/>
    </xf>
    <xf numFmtId="38" fontId="24" fillId="7" borderId="17" xfId="0" applyNumberFormat="1" applyFont="1" applyFill="1" applyBorder="1" applyAlignment="1">
      <alignment horizontal="center" vertical="center"/>
    </xf>
    <xf numFmtId="49" fontId="20" fillId="0" borderId="0" xfId="0" applyNumberFormat="1" applyFont="1" applyFill="1" applyBorder="1" applyAlignment="1">
      <alignment horizontal="left" indent="1"/>
    </xf>
    <xf numFmtId="0" fontId="2" fillId="0" borderId="0" xfId="0" applyFont="1" applyBorder="1" applyAlignment="1"/>
    <xf numFmtId="0" fontId="2" fillId="0" borderId="1" xfId="0" applyFont="1" applyBorder="1" applyAlignment="1"/>
    <xf numFmtId="49" fontId="20" fillId="0" borderId="0" xfId="0" applyNumberFormat="1" applyFont="1" applyFill="1" applyBorder="1" applyAlignment="1">
      <alignment horizontal="right"/>
    </xf>
    <xf numFmtId="49" fontId="25" fillId="0" borderId="0" xfId="0" applyNumberFormat="1" applyFont="1" applyFill="1" applyBorder="1" applyAlignment="1">
      <alignment horizontal="left" vertical="center"/>
    </xf>
    <xf numFmtId="0" fontId="2" fillId="0" borderId="0" xfId="0" applyFont="1" applyBorder="1" applyAlignment="1">
      <alignment vertical="center"/>
    </xf>
    <xf numFmtId="0" fontId="2" fillId="0" borderId="0" xfId="0" applyFont="1" applyAlignment="1">
      <alignment vertical="center"/>
    </xf>
    <xf numFmtId="49" fontId="25" fillId="0" borderId="0" xfId="0" applyNumberFormat="1" applyFont="1" applyFill="1" applyBorder="1" applyAlignment="1">
      <alignment horizontal="right" vertical="center"/>
    </xf>
    <xf numFmtId="49" fontId="20" fillId="0" borderId="0" xfId="0" applyNumberFormat="1" applyFont="1" applyFill="1" applyBorder="1" applyAlignment="1">
      <alignment horizontal="right" vertical="center"/>
    </xf>
    <xf numFmtId="49" fontId="25" fillId="0" borderId="0" xfId="0" applyNumberFormat="1" applyFont="1" applyFill="1" applyBorder="1" applyAlignment="1">
      <alignment horizontal="left"/>
    </xf>
    <xf numFmtId="49" fontId="10" fillId="0" borderId="0" xfId="0" applyNumberFormat="1" applyFont="1" applyFill="1" applyBorder="1" applyAlignment="1">
      <alignment vertical="top"/>
    </xf>
    <xf numFmtId="49" fontId="26" fillId="0" borderId="0" xfId="0" applyNumberFormat="1" applyFont="1" applyFill="1" applyBorder="1" applyAlignment="1">
      <alignment horizontal="left" indent="2"/>
    </xf>
    <xf numFmtId="0" fontId="27" fillId="0" borderId="0" xfId="0" applyFont="1" applyAlignment="1"/>
    <xf numFmtId="49" fontId="26" fillId="0" borderId="0" xfId="0" applyNumberFormat="1" applyFont="1" applyFill="1" applyBorder="1" applyAlignment="1">
      <alignment horizontal="left" indent="5"/>
    </xf>
    <xf numFmtId="0" fontId="28" fillId="0" borderId="0" xfId="0" applyFont="1"/>
    <xf numFmtId="0" fontId="2" fillId="0" borderId="0" xfId="0" applyFont="1" applyBorder="1" applyAlignment="1">
      <alignment horizontal="center" vertical="center"/>
    </xf>
    <xf numFmtId="0" fontId="28" fillId="0" borderId="0" xfId="0" applyFont="1" applyAlignment="1">
      <alignment horizontal="center" vertical="center"/>
    </xf>
    <xf numFmtId="0" fontId="7" fillId="0" borderId="0" xfId="0" applyFont="1" applyBorder="1"/>
    <xf numFmtId="0" fontId="2" fillId="0" borderId="0" xfId="0" applyFont="1" applyAlignment="1">
      <alignment horizontal="center" vertical="center"/>
    </xf>
    <xf numFmtId="0" fontId="5" fillId="0" borderId="0" xfId="0" applyFont="1"/>
    <xf numFmtId="0" fontId="16" fillId="0" borderId="0" xfId="0" applyFont="1" applyFill="1" applyBorder="1" applyAlignment="1">
      <alignment vertical="center" wrapText="1"/>
    </xf>
    <xf numFmtId="0" fontId="2" fillId="0" borderId="0" xfId="0" applyFont="1" applyFill="1"/>
    <xf numFmtId="0" fontId="16" fillId="0" borderId="0" xfId="0" applyFont="1" applyAlignment="1">
      <alignment vertical="top"/>
    </xf>
    <xf numFmtId="0" fontId="16" fillId="0" borderId="0" xfId="0" applyFont="1"/>
    <xf numFmtId="0" fontId="16" fillId="8" borderId="4"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29" fillId="8" borderId="7" xfId="0" applyFont="1" applyFill="1" applyBorder="1" applyAlignment="1">
      <alignment horizontal="center" vertical="center"/>
    </xf>
    <xf numFmtId="0" fontId="2" fillId="0" borderId="0" xfId="0" applyFont="1" applyFill="1" applyBorder="1" applyAlignment="1">
      <alignment horizontal="center"/>
    </xf>
    <xf numFmtId="0" fontId="2" fillId="0" borderId="0" xfId="0" applyFont="1" applyFill="1" applyBorder="1"/>
    <xf numFmtId="38" fontId="2" fillId="0" borderId="0" xfId="0" applyNumberFormat="1" applyFont="1" applyFill="1"/>
    <xf numFmtId="0" fontId="2" fillId="0" borderId="0" xfId="0" applyFont="1" applyFill="1" applyAlignment="1">
      <alignment horizontal="center" vertical="center"/>
    </xf>
    <xf numFmtId="0" fontId="2" fillId="0" borderId="0" xfId="0" applyFont="1" applyBorder="1"/>
    <xf numFmtId="0" fontId="2" fillId="0" borderId="0" xfId="0" applyFont="1" applyAlignment="1">
      <alignment horizontal="center"/>
    </xf>
    <xf numFmtId="49" fontId="20" fillId="0" borderId="0" xfId="0" applyNumberFormat="1" applyFont="1" applyFill="1" applyBorder="1" applyAlignment="1">
      <alignment horizontal="left" vertical="center"/>
    </xf>
    <xf numFmtId="0" fontId="2" fillId="0" borderId="1" xfId="0" applyFont="1" applyBorder="1" applyAlignment="1">
      <alignment vertical="center"/>
    </xf>
    <xf numFmtId="0" fontId="2" fillId="0" borderId="1" xfId="0" applyFont="1" applyBorder="1"/>
    <xf numFmtId="49" fontId="26" fillId="0" borderId="0" xfId="0" applyNumberFormat="1" applyFont="1" applyFill="1" applyBorder="1" applyAlignment="1">
      <alignment horizontal="left" vertical="top" indent="2"/>
    </xf>
    <xf numFmtId="0" fontId="28" fillId="0" borderId="0" xfId="0" applyFont="1" applyBorder="1"/>
    <xf numFmtId="0" fontId="2" fillId="0" borderId="0" xfId="0" applyFont="1" applyAlignment="1">
      <alignment horizontal="left" indent="2"/>
    </xf>
    <xf numFmtId="0" fontId="16" fillId="9" borderId="4"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0" borderId="8" xfId="0" applyFont="1" applyBorder="1" applyAlignment="1">
      <alignment horizontal="center" vertical="center" wrapText="1"/>
    </xf>
    <xf numFmtId="9" fontId="16" fillId="0" borderId="9" xfId="0" applyNumberFormat="1" applyFont="1" applyFill="1" applyBorder="1" applyAlignment="1">
      <alignment horizontal="center" vertical="center" wrapText="1"/>
    </xf>
    <xf numFmtId="3" fontId="22" fillId="0" borderId="27"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22" fillId="0" borderId="28" xfId="0" applyFont="1" applyBorder="1" applyAlignment="1">
      <alignment horizontal="center" vertical="center"/>
    </xf>
    <xf numFmtId="3" fontId="22" fillId="0" borderId="30" xfId="0" applyNumberFormat="1" applyFont="1" applyFill="1" applyBorder="1" applyAlignment="1">
      <alignment horizontal="center" vertical="center"/>
    </xf>
    <xf numFmtId="3" fontId="22" fillId="0" borderId="29" xfId="0" applyNumberFormat="1" applyFont="1" applyFill="1" applyBorder="1" applyAlignment="1">
      <alignment horizontal="center" vertical="center"/>
    </xf>
    <xf numFmtId="3" fontId="22" fillId="0" borderId="19" xfId="0" applyNumberFormat="1" applyFont="1" applyFill="1" applyBorder="1" applyAlignment="1">
      <alignment horizontal="center" vertical="center"/>
    </xf>
    <xf numFmtId="0" fontId="2" fillId="0" borderId="1" xfId="0" applyFont="1" applyBorder="1" applyAlignment="1">
      <alignment horizontal="left" vertical="center"/>
    </xf>
    <xf numFmtId="3" fontId="16" fillId="0" borderId="8" xfId="0" applyNumberFormat="1" applyFont="1" applyFill="1" applyBorder="1" applyAlignment="1">
      <alignment horizontal="center" vertical="center"/>
    </xf>
    <xf numFmtId="3" fontId="16" fillId="0" borderId="7" xfId="0" applyNumberFormat="1" applyFont="1" applyBorder="1" applyAlignment="1">
      <alignment horizontal="center" vertical="center"/>
    </xf>
    <xf numFmtId="3" fontId="16" fillId="6" borderId="7" xfId="0" applyNumberFormat="1" applyFont="1" applyFill="1" applyBorder="1" applyAlignment="1">
      <alignment horizontal="center" vertical="center"/>
    </xf>
    <xf numFmtId="1" fontId="16" fillId="6" borderId="8" xfId="0" applyNumberFormat="1" applyFont="1" applyFill="1" applyBorder="1" applyAlignment="1">
      <alignment horizontal="center" vertical="center"/>
    </xf>
    <xf numFmtId="0" fontId="16" fillId="7" borderId="8" xfId="0" applyFont="1" applyFill="1" applyBorder="1" applyAlignment="1">
      <alignment horizontal="center" vertical="center"/>
    </xf>
    <xf numFmtId="0" fontId="16" fillId="0" borderId="7" xfId="0" applyFont="1" applyFill="1" applyBorder="1" applyAlignment="1">
      <alignment horizontal="center" vertical="center" wrapText="1"/>
    </xf>
    <xf numFmtId="2" fontId="16" fillId="8" borderId="8" xfId="0" applyNumberFormat="1" applyFont="1" applyFill="1" applyBorder="1" applyAlignment="1">
      <alignment horizontal="center" vertical="center"/>
    </xf>
    <xf numFmtId="3" fontId="16" fillId="0" borderId="8" xfId="0" applyNumberFormat="1" applyFont="1" applyBorder="1" applyAlignment="1">
      <alignment horizontal="center" vertical="center"/>
    </xf>
    <xf numFmtId="38" fontId="16" fillId="0" borderId="7" xfId="0" applyNumberFormat="1" applyFont="1" applyFill="1" applyBorder="1" applyAlignment="1">
      <alignment horizontal="center" vertical="center"/>
    </xf>
    <xf numFmtId="38" fontId="16" fillId="0" borderId="8" xfId="0" applyNumberFormat="1" applyFont="1" applyFill="1" applyBorder="1" applyAlignment="1">
      <alignment horizontal="left" vertical="center" wrapText="1"/>
    </xf>
    <xf numFmtId="38" fontId="16" fillId="0" borderId="3" xfId="0" applyNumberFormat="1" applyFont="1" applyFill="1" applyBorder="1" applyAlignment="1">
      <alignment horizontal="center" vertical="center"/>
    </xf>
    <xf numFmtId="38" fontId="16" fillId="0" borderId="8" xfId="0" applyNumberFormat="1" applyFont="1" applyFill="1" applyBorder="1" applyAlignment="1">
      <alignment horizontal="center" vertical="center"/>
    </xf>
    <xf numFmtId="3" fontId="16" fillId="0" borderId="3" xfId="0" applyNumberFormat="1" applyFont="1" applyBorder="1" applyAlignment="1">
      <alignment horizontal="center" vertical="center"/>
    </xf>
    <xf numFmtId="3" fontId="16" fillId="0" borderId="3" xfId="0" applyNumberFormat="1" applyFont="1" applyFill="1" applyBorder="1" applyAlignment="1">
      <alignment horizontal="center" vertical="center"/>
    </xf>
    <xf numFmtId="38" fontId="16" fillId="0" borderId="8" xfId="0" applyNumberFormat="1" applyFont="1" applyFill="1" applyBorder="1" applyAlignment="1">
      <alignment vertical="center" wrapText="1"/>
    </xf>
    <xf numFmtId="3" fontId="16" fillId="6" borderId="8" xfId="0" applyNumberFormat="1" applyFont="1" applyFill="1" applyBorder="1" applyAlignment="1">
      <alignment horizontal="center" vertical="center"/>
    </xf>
    <xf numFmtId="38" fontId="16" fillId="0" borderId="8" xfId="0" applyNumberFormat="1" applyFont="1" applyFill="1" applyBorder="1" applyAlignment="1">
      <alignment vertical="center"/>
    </xf>
    <xf numFmtId="3" fontId="16" fillId="0" borderId="9" xfId="0" applyNumberFormat="1" applyFont="1" applyFill="1" applyBorder="1" applyAlignment="1">
      <alignment horizontal="center" vertical="center"/>
    </xf>
    <xf numFmtId="3" fontId="16" fillId="0" borderId="9" xfId="0" applyNumberFormat="1" applyFont="1" applyBorder="1" applyAlignment="1">
      <alignment horizontal="center" vertical="center"/>
    </xf>
    <xf numFmtId="3" fontId="16" fillId="6" borderId="9" xfId="0" applyNumberFormat="1" applyFont="1" applyFill="1" applyBorder="1" applyAlignment="1">
      <alignment horizontal="center" vertical="center"/>
    </xf>
    <xf numFmtId="0" fontId="16" fillId="0" borderId="9" xfId="0" applyFont="1" applyFill="1" applyBorder="1" applyAlignment="1">
      <alignment horizontal="center" vertical="center"/>
    </xf>
    <xf numFmtId="0" fontId="16" fillId="7" borderId="9" xfId="0" applyFont="1" applyFill="1" applyBorder="1" applyAlignment="1">
      <alignment horizontal="center" vertical="center"/>
    </xf>
    <xf numFmtId="3" fontId="16" fillId="7" borderId="8" xfId="0" applyNumberFormat="1" applyFont="1" applyFill="1" applyBorder="1" applyAlignment="1">
      <alignment horizontal="center" vertical="center"/>
    </xf>
    <xf numFmtId="38" fontId="16" fillId="0" borderId="3" xfId="0" applyNumberFormat="1" applyFont="1" applyFill="1" applyBorder="1" applyAlignment="1">
      <alignment horizontal="left" vertical="center" wrapText="1"/>
    </xf>
    <xf numFmtId="38" fontId="16" fillId="0" borderId="7" xfId="0" applyNumberFormat="1" applyFont="1" applyFill="1" applyBorder="1" applyAlignment="1">
      <alignment horizontal="left" vertical="center" wrapText="1"/>
    </xf>
    <xf numFmtId="0" fontId="2" fillId="0" borderId="1" xfId="0" applyFont="1" applyBorder="1" applyAlignment="1">
      <alignment horizontal="left"/>
    </xf>
    <xf numFmtId="3" fontId="22" fillId="0" borderId="27" xfId="0" applyNumberFormat="1" applyFont="1" applyFill="1" applyBorder="1" applyAlignment="1">
      <alignment horizontal="center" vertical="center"/>
    </xf>
    <xf numFmtId="3" fontId="22" fillId="0" borderId="28" xfId="0" applyNumberFormat="1" applyFont="1" applyFill="1" applyBorder="1" applyAlignment="1">
      <alignment horizontal="center" vertical="center"/>
    </xf>
    <xf numFmtId="3" fontId="22" fillId="0" borderId="30" xfId="0" applyNumberFormat="1" applyFont="1" applyBorder="1" applyAlignment="1">
      <alignment horizontal="center" vertical="center"/>
    </xf>
    <xf numFmtId="0" fontId="22" fillId="0" borderId="19" xfId="0" applyFont="1" applyBorder="1" applyAlignment="1">
      <alignment horizontal="center" vertical="center"/>
    </xf>
    <xf numFmtId="38" fontId="9" fillId="7" borderId="8" xfId="0" applyNumberFormat="1" applyFont="1" applyFill="1" applyBorder="1" applyAlignment="1">
      <alignment vertical="center"/>
    </xf>
    <xf numFmtId="0" fontId="19" fillId="0" borderId="0" xfId="0" applyFont="1" applyAlignment="1">
      <alignment horizontal="left" indent="5"/>
    </xf>
    <xf numFmtId="38" fontId="19" fillId="6" borderId="8" xfId="1" applyNumberFormat="1" applyFont="1" applyFill="1" applyBorder="1" applyAlignment="1">
      <alignment horizontal="right" vertical="center"/>
    </xf>
    <xf numFmtId="0" fontId="2" fillId="0" borderId="1" xfId="0" applyFont="1" applyBorder="1" applyAlignment="1">
      <alignment horizontal="left" vertical="center"/>
    </xf>
    <xf numFmtId="0" fontId="1" fillId="0" borderId="1" xfId="0" applyFont="1" applyBorder="1" applyAlignment="1">
      <alignment horizontal="left" vertical="center"/>
    </xf>
    <xf numFmtId="38" fontId="22" fillId="0" borderId="0" xfId="0" applyNumberFormat="1" applyFont="1" applyAlignment="1">
      <alignment horizontal="center" vertical="center"/>
    </xf>
    <xf numFmtId="1" fontId="22" fillId="7" borderId="9"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colors>
    <mruColors>
      <color rgb="FFFFB3B3"/>
      <color rgb="FFFF9797"/>
      <color rgb="FFEAF1DD"/>
      <color rgb="FFDDD9C3"/>
      <color rgb="FF0D50B3"/>
      <color rgb="FFFFFFCC"/>
      <color rgb="FF83A343"/>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38100</xdr:colOff>
          <xdr:row>0</xdr:row>
          <xdr:rowOff>60960</xdr:rowOff>
        </xdr:from>
        <xdr:to>
          <xdr:col>16</xdr:col>
          <xdr:colOff>266700</xdr:colOff>
          <xdr:row>0</xdr:row>
          <xdr:rowOff>259080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217170</xdr:colOff>
          <xdr:row>0</xdr:row>
          <xdr:rowOff>38100</xdr:rowOff>
        </xdr:from>
        <xdr:to>
          <xdr:col>12</xdr:col>
          <xdr:colOff>512445</xdr:colOff>
          <xdr:row>0</xdr:row>
          <xdr:rowOff>259080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830580</xdr:colOff>
          <xdr:row>0</xdr:row>
          <xdr:rowOff>38100</xdr:rowOff>
        </xdr:from>
        <xdr:to>
          <xdr:col>13</xdr:col>
          <xdr:colOff>22860</xdr:colOff>
          <xdr:row>0</xdr:row>
          <xdr:rowOff>259080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160020</xdr:colOff>
          <xdr:row>0</xdr:row>
          <xdr:rowOff>47625</xdr:rowOff>
        </xdr:from>
        <xdr:to>
          <xdr:col>12</xdr:col>
          <xdr:colOff>459105</xdr:colOff>
          <xdr:row>0</xdr:row>
          <xdr:rowOff>264795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A89B52CA-56E5-4515-A5DE-E15BDF56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763905</xdr:colOff>
          <xdr:row>0</xdr:row>
          <xdr:rowOff>38100</xdr:rowOff>
        </xdr:from>
        <xdr:to>
          <xdr:col>13</xdr:col>
          <xdr:colOff>280035</xdr:colOff>
          <xdr:row>0</xdr:row>
          <xdr:rowOff>255270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4640F1E3-6641-4D5B-8E36-49D628D77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0</xdr:row>
          <xdr:rowOff>60960</xdr:rowOff>
        </xdr:from>
        <xdr:to>
          <xdr:col>16</xdr:col>
          <xdr:colOff>266700</xdr:colOff>
          <xdr:row>0</xdr:row>
          <xdr:rowOff>259080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C35BBF7-1330-4A2E-9FEC-745371F86C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150495</xdr:colOff>
          <xdr:row>0</xdr:row>
          <xdr:rowOff>47625</xdr:rowOff>
        </xdr:from>
        <xdr:to>
          <xdr:col>12</xdr:col>
          <xdr:colOff>449580</xdr:colOff>
          <xdr:row>0</xdr:row>
          <xdr:rowOff>260985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52ACF093-C21C-46FB-954D-D7BA6A753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773430</xdr:colOff>
          <xdr:row>0</xdr:row>
          <xdr:rowOff>47625</xdr:rowOff>
        </xdr:from>
        <xdr:to>
          <xdr:col>13</xdr:col>
          <xdr:colOff>289560</xdr:colOff>
          <xdr:row>0</xdr:row>
          <xdr:rowOff>260985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517031EE-03CC-407A-B1A3-27D659B9F6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0</xdr:row>
          <xdr:rowOff>60960</xdr:rowOff>
        </xdr:from>
        <xdr:to>
          <xdr:col>16</xdr:col>
          <xdr:colOff>266700</xdr:colOff>
          <xdr:row>0</xdr:row>
          <xdr:rowOff>255270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21E46940-3336-4B85-9934-5142AEDC51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38100</xdr:colOff>
          <xdr:row>0</xdr:row>
          <xdr:rowOff>60960</xdr:rowOff>
        </xdr:from>
        <xdr:to>
          <xdr:col>16</xdr:col>
          <xdr:colOff>266700</xdr:colOff>
          <xdr:row>0</xdr:row>
          <xdr:rowOff>259080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791BCEDD-F021-45BD-8950-BE81A88AEB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217170</xdr:colOff>
          <xdr:row>0</xdr:row>
          <xdr:rowOff>38100</xdr:rowOff>
        </xdr:from>
        <xdr:to>
          <xdr:col>12</xdr:col>
          <xdr:colOff>512445</xdr:colOff>
          <xdr:row>0</xdr:row>
          <xdr:rowOff>259080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D4FE61E0-C7BF-4CB7-9E65-D81F16F04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830580</xdr:colOff>
          <xdr:row>0</xdr:row>
          <xdr:rowOff>38100</xdr:rowOff>
        </xdr:from>
        <xdr:to>
          <xdr:col>13</xdr:col>
          <xdr:colOff>22860</xdr:colOff>
          <xdr:row>0</xdr:row>
          <xdr:rowOff>259080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AD7A2EC7-987B-48AF-82CD-5394433B2A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160020</xdr:colOff>
          <xdr:row>0</xdr:row>
          <xdr:rowOff>47625</xdr:rowOff>
        </xdr:from>
        <xdr:to>
          <xdr:col>12</xdr:col>
          <xdr:colOff>459105</xdr:colOff>
          <xdr:row>0</xdr:row>
          <xdr:rowOff>264795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DCF29378-543B-46CF-9CF8-9CBDAF9CD6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744855</xdr:colOff>
          <xdr:row>0</xdr:row>
          <xdr:rowOff>38100</xdr:rowOff>
        </xdr:from>
        <xdr:to>
          <xdr:col>13</xdr:col>
          <xdr:colOff>260985</xdr:colOff>
          <xdr:row>0</xdr:row>
          <xdr:rowOff>255270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3FAAC9A2-C620-45B5-BDE7-68F3311FE4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0</xdr:row>
          <xdr:rowOff>60960</xdr:rowOff>
        </xdr:from>
        <xdr:to>
          <xdr:col>16</xdr:col>
          <xdr:colOff>266700</xdr:colOff>
          <xdr:row>0</xdr:row>
          <xdr:rowOff>259080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24047720-48B4-49D5-B526-AFD65B115C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150495</xdr:colOff>
          <xdr:row>0</xdr:row>
          <xdr:rowOff>47625</xdr:rowOff>
        </xdr:from>
        <xdr:to>
          <xdr:col>12</xdr:col>
          <xdr:colOff>449580</xdr:colOff>
          <xdr:row>0</xdr:row>
          <xdr:rowOff>260985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8028ECB8-B8ED-476D-85F5-43CBDABD62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773430</xdr:colOff>
          <xdr:row>0</xdr:row>
          <xdr:rowOff>47625</xdr:rowOff>
        </xdr:from>
        <xdr:to>
          <xdr:col>13</xdr:col>
          <xdr:colOff>289560</xdr:colOff>
          <xdr:row>0</xdr:row>
          <xdr:rowOff>260985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7E812F84-7611-4A7D-8803-AFC4BCB64C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0</xdr:row>
          <xdr:rowOff>60960</xdr:rowOff>
        </xdr:from>
        <xdr:to>
          <xdr:col>16</xdr:col>
          <xdr:colOff>266700</xdr:colOff>
          <xdr:row>0</xdr:row>
          <xdr:rowOff>255270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8C0D5E6C-19E5-41BB-8B47-7CF80F71EA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64"/>
  <sheetViews>
    <sheetView showGridLines="0" tabSelected="1" zoomScale="80" zoomScaleNormal="80" zoomScaleSheetLayoutView="75" workbookViewId="0">
      <pane xSplit="1" topLeftCell="B1" activePane="topRight" state="frozen"/>
      <selection activeCell="K45" sqref="K45"/>
      <selection pane="topRight"/>
    </sheetView>
  </sheetViews>
  <sheetFormatPr defaultColWidth="9.109375" defaultRowHeight="20.100000000000001" customHeight="1" x14ac:dyDescent="0.3"/>
  <cols>
    <col min="1" max="1" width="9.6640625" style="2" customWidth="1"/>
    <col min="2" max="3" width="11.109375" style="2" customWidth="1"/>
    <col min="4" max="4" width="9.44140625" style="2" bestFit="1" customWidth="1"/>
    <col min="5" max="5" width="10.88671875" style="2" customWidth="1"/>
    <col min="6" max="6" width="10.5546875" style="2" customWidth="1"/>
    <col min="7" max="7" width="11.109375" style="2" customWidth="1"/>
    <col min="8" max="8" width="11" style="2" customWidth="1"/>
    <col min="9" max="9" width="11.44140625" style="2" customWidth="1"/>
    <col min="10" max="10" width="10.6640625" style="2" customWidth="1"/>
    <col min="11" max="11" width="10.44140625" style="2" customWidth="1"/>
    <col min="12" max="12" width="14.88671875" style="2" customWidth="1"/>
    <col min="13" max="13" width="16.109375" style="2" customWidth="1"/>
    <col min="14" max="14" width="11.77734375" style="2" customWidth="1"/>
    <col min="15" max="15" width="12.33203125" style="2" bestFit="1" customWidth="1"/>
    <col min="16" max="16" width="11.77734375" style="2" customWidth="1"/>
    <col min="17" max="17" width="12.33203125" style="2" bestFit="1" customWidth="1"/>
    <col min="18" max="18" width="14.109375" style="2" customWidth="1"/>
    <col min="19" max="19" width="12.33203125" style="2" bestFit="1" customWidth="1"/>
    <col min="20" max="20" width="15" style="2" customWidth="1"/>
    <col min="21" max="21" width="53.33203125" style="2" customWidth="1"/>
    <col min="22" max="22" width="5" style="2" customWidth="1"/>
    <col min="23" max="23" width="12.88671875" style="2" customWidth="1"/>
    <col min="24" max="16384" width="9.109375" style="2"/>
  </cols>
  <sheetData>
    <row r="1" spans="1:26" ht="23.25" customHeight="1" x14ac:dyDescent="0.3">
      <c r="B1" s="192" t="s">
        <v>38</v>
      </c>
      <c r="C1" s="163"/>
      <c r="D1" s="208"/>
      <c r="E1" s="208"/>
      <c r="F1" s="208"/>
      <c r="G1" s="208"/>
      <c r="H1" s="164"/>
      <c r="I1" s="37" t="s">
        <v>39</v>
      </c>
      <c r="J1" s="243"/>
      <c r="L1" s="162" t="s">
        <v>48</v>
      </c>
      <c r="M1" s="163"/>
      <c r="N1" s="164"/>
      <c r="P1" s="165" t="s">
        <v>40</v>
      </c>
      <c r="Q1" s="163"/>
      <c r="R1" s="163"/>
      <c r="S1" s="163"/>
      <c r="T1" s="166" t="s">
        <v>47</v>
      </c>
      <c r="U1" s="242"/>
      <c r="V1" s="190"/>
      <c r="X1" s="190"/>
    </row>
    <row r="2" spans="1:26" s="172" customFormat="1" ht="22.5" customHeight="1" x14ac:dyDescent="0.45">
      <c r="A2" s="168"/>
      <c r="B2" s="195" t="s">
        <v>44</v>
      </c>
      <c r="C2" s="168"/>
      <c r="D2" s="168"/>
      <c r="E2" s="170"/>
      <c r="F2" s="170"/>
      <c r="G2" s="170"/>
      <c r="H2" s="170"/>
      <c r="I2" s="170"/>
      <c r="J2" s="170"/>
      <c r="K2" s="170"/>
      <c r="L2" s="170"/>
      <c r="O2" s="173"/>
      <c r="P2" s="173"/>
      <c r="Q2" s="173"/>
      <c r="R2" s="173"/>
      <c r="S2" s="173"/>
      <c r="W2" s="196"/>
    </row>
    <row r="3" spans="1:26" ht="21" x14ac:dyDescent="0.3">
      <c r="A3" s="175"/>
      <c r="B3" s="3"/>
      <c r="C3" s="3"/>
      <c r="D3" s="3"/>
      <c r="E3" s="4"/>
      <c r="F3" s="4"/>
      <c r="G3" s="4"/>
      <c r="H3" s="4"/>
      <c r="I3" s="12" t="s">
        <v>25</v>
      </c>
      <c r="J3" s="33">
        <f>J45</f>
        <v>0</v>
      </c>
      <c r="K3" s="21" t="s">
        <v>3</v>
      </c>
      <c r="M3" s="195" t="s">
        <v>64</v>
      </c>
      <c r="O3" s="173"/>
      <c r="P3" s="173"/>
      <c r="Q3" s="173"/>
      <c r="R3" s="173"/>
      <c r="S3" s="173"/>
      <c r="W3" s="190"/>
    </row>
    <row r="4" spans="1:26" ht="19.2" customHeight="1" x14ac:dyDescent="0.35">
      <c r="B4" s="27" t="s">
        <v>20</v>
      </c>
      <c r="C4" s="25"/>
      <c r="D4" s="24"/>
      <c r="E4" s="32">
        <f>E45/43560</f>
        <v>0</v>
      </c>
      <c r="F4" s="177"/>
      <c r="I4" s="11" t="s">
        <v>92</v>
      </c>
      <c r="J4" s="22" t="s">
        <v>28</v>
      </c>
      <c r="K4" s="21"/>
      <c r="M4" s="197" t="s">
        <v>33</v>
      </c>
      <c r="O4" s="173"/>
      <c r="P4" s="173"/>
      <c r="Q4" s="173"/>
      <c r="R4" s="173"/>
      <c r="S4" s="173"/>
      <c r="W4" s="190"/>
    </row>
    <row r="5" spans="1:26" ht="19.2" customHeight="1" x14ac:dyDescent="0.3">
      <c r="B5" s="27" t="s">
        <v>24</v>
      </c>
      <c r="C5" s="164"/>
      <c r="D5" s="25"/>
      <c r="E5" s="26"/>
      <c r="F5" s="10"/>
      <c r="G5" s="7"/>
      <c r="H5" s="9"/>
      <c r="I5" s="11" t="s">
        <v>93</v>
      </c>
      <c r="J5" s="23" t="s">
        <v>28</v>
      </c>
      <c r="K5" s="21"/>
      <c r="M5" s="197" t="s">
        <v>41</v>
      </c>
    </row>
    <row r="6" spans="1:26" ht="10.5" customHeight="1" x14ac:dyDescent="0.35">
      <c r="B6" s="7"/>
      <c r="C6" s="7"/>
      <c r="D6" s="7"/>
      <c r="E6" s="7"/>
      <c r="F6" s="7"/>
      <c r="G6" s="7"/>
      <c r="H6" s="7"/>
      <c r="I6" s="7"/>
      <c r="J6" s="177"/>
    </row>
    <row r="7" spans="1:26" s="14" customFormat="1" ht="17.399999999999999" x14ac:dyDescent="0.35">
      <c r="A7" s="54"/>
      <c r="B7" s="57" t="s">
        <v>8</v>
      </c>
      <c r="C7" s="58"/>
      <c r="D7" s="58"/>
      <c r="E7" s="58"/>
      <c r="F7" s="58"/>
      <c r="G7" s="58"/>
      <c r="H7" s="58"/>
      <c r="I7" s="58"/>
      <c r="J7" s="58"/>
      <c r="K7" s="59"/>
      <c r="L7" s="60" t="s">
        <v>9</v>
      </c>
      <c r="M7" s="61"/>
      <c r="N7" s="62" t="s">
        <v>10</v>
      </c>
      <c r="O7" s="63"/>
      <c r="P7" s="63"/>
      <c r="Q7" s="63"/>
      <c r="R7" s="63"/>
      <c r="S7" s="70"/>
      <c r="T7" s="62" t="s">
        <v>11</v>
      </c>
      <c r="U7" s="63"/>
      <c r="V7" s="2"/>
      <c r="W7" s="2"/>
      <c r="X7" s="2"/>
      <c r="Y7" s="2"/>
    </row>
    <row r="8" spans="1:26" ht="103.5" customHeight="1" x14ac:dyDescent="0.35">
      <c r="A8" s="55"/>
      <c r="B8" s="71" t="s">
        <v>65</v>
      </c>
      <c r="C8" s="72"/>
      <c r="D8" s="72"/>
      <c r="E8" s="72"/>
      <c r="F8" s="72"/>
      <c r="G8" s="72"/>
      <c r="H8" s="72"/>
      <c r="I8" s="72"/>
      <c r="J8" s="72"/>
      <c r="K8" s="73"/>
      <c r="L8" s="66" t="s">
        <v>61</v>
      </c>
      <c r="M8" s="66"/>
      <c r="N8" s="67" t="s">
        <v>66</v>
      </c>
      <c r="O8" s="68"/>
      <c r="P8" s="68"/>
      <c r="Q8" s="68"/>
      <c r="R8" s="68"/>
      <c r="S8" s="69"/>
      <c r="T8" s="64" t="s">
        <v>62</v>
      </c>
      <c r="U8" s="65"/>
      <c r="V8" s="14"/>
      <c r="W8" s="14"/>
      <c r="X8" s="14"/>
      <c r="Y8" s="14"/>
      <c r="Z8" s="1"/>
    </row>
    <row r="9" spans="1:26" s="181" customFormat="1" ht="45.6" customHeight="1" x14ac:dyDescent="0.3">
      <c r="A9" s="80" t="s">
        <v>26</v>
      </c>
      <c r="B9" s="81" t="s">
        <v>60</v>
      </c>
      <c r="C9" s="82"/>
      <c r="D9" s="82"/>
      <c r="E9" s="82"/>
      <c r="F9" s="82"/>
      <c r="G9" s="82"/>
      <c r="H9" s="82"/>
      <c r="I9" s="83"/>
      <c r="J9" s="198" t="s">
        <v>0</v>
      </c>
      <c r="K9" s="199"/>
      <c r="L9" s="74" t="s">
        <v>78</v>
      </c>
      <c r="M9" s="74" t="s">
        <v>84</v>
      </c>
      <c r="N9" s="84" t="s">
        <v>50</v>
      </c>
      <c r="O9" s="85"/>
      <c r="P9" s="85"/>
      <c r="Q9" s="85"/>
      <c r="R9" s="85"/>
      <c r="S9" s="86"/>
      <c r="T9" s="200" t="s">
        <v>29</v>
      </c>
      <c r="U9" s="200" t="s">
        <v>63</v>
      </c>
      <c r="V9" s="1"/>
      <c r="W9" s="2"/>
      <c r="X9" s="2"/>
      <c r="Y9" s="182" t="s">
        <v>32</v>
      </c>
      <c r="Z9" s="183"/>
    </row>
    <row r="10" spans="1:26" s="181" customFormat="1" ht="46.95" customHeight="1" thickBot="1" x14ac:dyDescent="0.35">
      <c r="A10" s="88"/>
      <c r="B10" s="53" t="s">
        <v>56</v>
      </c>
      <c r="C10" s="53" t="s">
        <v>57</v>
      </c>
      <c r="D10" s="53" t="s">
        <v>58</v>
      </c>
      <c r="E10" s="89" t="s">
        <v>59</v>
      </c>
      <c r="F10" s="53" t="s">
        <v>49</v>
      </c>
      <c r="G10" s="53" t="s">
        <v>16</v>
      </c>
      <c r="H10" s="53" t="s">
        <v>17</v>
      </c>
      <c r="I10" s="53" t="s">
        <v>18</v>
      </c>
      <c r="J10" s="89" t="s">
        <v>55</v>
      </c>
      <c r="K10" s="53" t="s">
        <v>19</v>
      </c>
      <c r="L10" s="75"/>
      <c r="M10" s="75"/>
      <c r="N10" s="90"/>
      <c r="O10" s="91"/>
      <c r="P10" s="91"/>
      <c r="Q10" s="91"/>
      <c r="R10" s="91"/>
      <c r="S10" s="92"/>
      <c r="T10" s="200"/>
      <c r="U10" s="200"/>
      <c r="V10" s="180"/>
      <c r="Y10" s="184" t="s">
        <v>55</v>
      </c>
      <c r="Z10" s="184" t="s">
        <v>19</v>
      </c>
    </row>
    <row r="11" spans="1:26" s="155" customFormat="1" ht="34.200000000000003" customHeight="1" thickTop="1" thickBot="1" x14ac:dyDescent="0.35">
      <c r="A11" s="94"/>
      <c r="B11" s="95" t="s">
        <v>14</v>
      </c>
      <c r="C11" s="95" t="s">
        <v>14</v>
      </c>
      <c r="D11" s="95" t="s">
        <v>14</v>
      </c>
      <c r="E11" s="96" t="s">
        <v>14</v>
      </c>
      <c r="F11" s="95" t="s">
        <v>14</v>
      </c>
      <c r="G11" s="95" t="s">
        <v>14</v>
      </c>
      <c r="H11" s="95" t="s">
        <v>14</v>
      </c>
      <c r="I11" s="95" t="s">
        <v>14</v>
      </c>
      <c r="J11" s="96" t="s">
        <v>3</v>
      </c>
      <c r="K11" s="95" t="s">
        <v>3</v>
      </c>
      <c r="L11" s="97" t="s">
        <v>79</v>
      </c>
      <c r="M11" s="98" t="s">
        <v>4</v>
      </c>
      <c r="N11" s="100" t="s">
        <v>51</v>
      </c>
      <c r="O11" s="101" t="s">
        <v>53</v>
      </c>
      <c r="P11" s="100" t="s">
        <v>52</v>
      </c>
      <c r="Q11" s="101" t="s">
        <v>53</v>
      </c>
      <c r="R11" s="100" t="s">
        <v>54</v>
      </c>
      <c r="S11" s="101" t="s">
        <v>53</v>
      </c>
      <c r="T11" s="201" t="s">
        <v>4</v>
      </c>
      <c r="U11" s="201"/>
      <c r="V11" s="181"/>
      <c r="W11" s="181"/>
      <c r="X11" s="181"/>
      <c r="Y11" s="185" t="s">
        <v>15</v>
      </c>
      <c r="Z11" s="185" t="s">
        <v>15</v>
      </c>
    </row>
    <row r="12" spans="1:26" s="155" customFormat="1" ht="16.2" customHeight="1" thickTop="1" x14ac:dyDescent="0.25">
      <c r="A12" s="106"/>
      <c r="B12" s="209"/>
      <c r="C12" s="209"/>
      <c r="D12" s="210"/>
      <c r="E12" s="211">
        <f>SUM(B12:D12)</f>
        <v>0</v>
      </c>
      <c r="F12" s="210"/>
      <c r="G12" s="210"/>
      <c r="H12" s="210"/>
      <c r="I12" s="211">
        <f>SUM(F12:H12)</f>
        <v>0</v>
      </c>
      <c r="J12" s="212">
        <f>IF(E12=0,0,Y12*1.2/12*E12)</f>
        <v>0</v>
      </c>
      <c r="K12" s="211">
        <f>IF(I12=0,0,Z12*1.2/12*I12)</f>
        <v>0</v>
      </c>
      <c r="L12" s="111"/>
      <c r="M12" s="111"/>
      <c r="N12" s="122"/>
      <c r="O12" s="213">
        <f>N12*10</f>
        <v>0</v>
      </c>
      <c r="P12" s="122"/>
      <c r="Q12" s="213">
        <f>P12*20</f>
        <v>0</v>
      </c>
      <c r="R12" s="122"/>
      <c r="S12" s="213">
        <f>R12*40</f>
        <v>0</v>
      </c>
      <c r="T12" s="214"/>
      <c r="U12" s="214"/>
      <c r="Y12" s="215" t="str">
        <f>IF(E12=0,"",(C12*0.25+B12*0.95+0*D12)/E12)</f>
        <v/>
      </c>
      <c r="Z12" s="215" t="str">
        <f>IF(I12=0,"",(G12*0.25+F12*0.95+0*H12)/I12)</f>
        <v/>
      </c>
    </row>
    <row r="13" spans="1:26" s="155" customFormat="1" ht="16.2" customHeight="1" x14ac:dyDescent="0.25">
      <c r="A13" s="122"/>
      <c r="B13" s="209"/>
      <c r="C13" s="209"/>
      <c r="D13" s="216"/>
      <c r="E13" s="211">
        <f t="shared" ref="E13:E44" si="0">SUM(B13:D13)</f>
        <v>0</v>
      </c>
      <c r="F13" s="210"/>
      <c r="G13" s="209"/>
      <c r="H13" s="209"/>
      <c r="I13" s="211">
        <f t="shared" ref="I13:I44" si="1">SUM(F13:H13)</f>
        <v>0</v>
      </c>
      <c r="J13" s="212">
        <f t="shared" ref="J13:J44" si="2">IF(E13=0,0,Y13*1.2/12*E13)</f>
        <v>0</v>
      </c>
      <c r="K13" s="211">
        <f t="shared" ref="K13:K44" si="3">IF(I13=0,0,Z13*1.2/12*I13)</f>
        <v>0</v>
      </c>
      <c r="L13" s="126"/>
      <c r="M13" s="111"/>
      <c r="N13" s="122"/>
      <c r="O13" s="213">
        <f t="shared" ref="O13:O44" si="4">N13*10</f>
        <v>0</v>
      </c>
      <c r="P13" s="122"/>
      <c r="Q13" s="213">
        <f t="shared" ref="Q13:Q44" si="5">P13*20</f>
        <v>0</v>
      </c>
      <c r="R13" s="122"/>
      <c r="S13" s="213">
        <f t="shared" ref="S13:S44" si="6">R13*40</f>
        <v>0</v>
      </c>
      <c r="T13" s="217"/>
      <c r="U13" s="218"/>
      <c r="Y13" s="215" t="str">
        <f t="shared" ref="Y13:Y44" si="7">IF(E13=0,"",(C13*0.25+B13*0.95+0*D13)/E13)</f>
        <v/>
      </c>
      <c r="Z13" s="215" t="str">
        <f t="shared" ref="Z13:Z44" si="8">IF(I13=0,"",(G13*0.25+F13*0.95+0*H13)/I13)</f>
        <v/>
      </c>
    </row>
    <row r="14" spans="1:26" s="155" customFormat="1" ht="16.2" customHeight="1" x14ac:dyDescent="0.25">
      <c r="A14" s="122"/>
      <c r="B14" s="209"/>
      <c r="C14" s="209"/>
      <c r="D14" s="216"/>
      <c r="E14" s="211">
        <f t="shared" si="0"/>
        <v>0</v>
      </c>
      <c r="F14" s="209"/>
      <c r="G14" s="209"/>
      <c r="H14" s="209"/>
      <c r="I14" s="211">
        <f t="shared" si="1"/>
        <v>0</v>
      </c>
      <c r="J14" s="212">
        <f t="shared" si="2"/>
        <v>0</v>
      </c>
      <c r="K14" s="211">
        <f t="shared" si="3"/>
        <v>0</v>
      </c>
      <c r="L14" s="126"/>
      <c r="M14" s="111"/>
      <c r="N14" s="122"/>
      <c r="O14" s="213">
        <f t="shared" si="4"/>
        <v>0</v>
      </c>
      <c r="P14" s="122"/>
      <c r="Q14" s="213">
        <f t="shared" si="5"/>
        <v>0</v>
      </c>
      <c r="R14" s="122"/>
      <c r="S14" s="213">
        <f t="shared" si="6"/>
        <v>0</v>
      </c>
      <c r="T14" s="219"/>
      <c r="U14" s="220"/>
      <c r="Y14" s="215" t="str">
        <f t="shared" si="7"/>
        <v/>
      </c>
      <c r="Z14" s="215" t="str">
        <f t="shared" si="8"/>
        <v/>
      </c>
    </row>
    <row r="15" spans="1:26" s="155" customFormat="1" ht="16.2" customHeight="1" x14ac:dyDescent="0.25">
      <c r="A15" s="122"/>
      <c r="B15" s="209"/>
      <c r="C15" s="209"/>
      <c r="D15" s="216"/>
      <c r="E15" s="211">
        <f t="shared" si="0"/>
        <v>0</v>
      </c>
      <c r="F15" s="209"/>
      <c r="G15" s="209"/>
      <c r="H15" s="209"/>
      <c r="I15" s="211">
        <f t="shared" si="1"/>
        <v>0</v>
      </c>
      <c r="J15" s="212">
        <f t="shared" si="2"/>
        <v>0</v>
      </c>
      <c r="K15" s="211">
        <f t="shared" si="3"/>
        <v>0</v>
      </c>
      <c r="L15" s="126"/>
      <c r="M15" s="111"/>
      <c r="N15" s="122"/>
      <c r="O15" s="213">
        <f t="shared" si="4"/>
        <v>0</v>
      </c>
      <c r="P15" s="122"/>
      <c r="Q15" s="213">
        <f t="shared" si="5"/>
        <v>0</v>
      </c>
      <c r="R15" s="122"/>
      <c r="S15" s="213">
        <f t="shared" si="6"/>
        <v>0</v>
      </c>
      <c r="T15" s="220"/>
      <c r="U15" s="220"/>
      <c r="Y15" s="215" t="str">
        <f t="shared" si="7"/>
        <v/>
      </c>
      <c r="Z15" s="215" t="str">
        <f t="shared" si="8"/>
        <v/>
      </c>
    </row>
    <row r="16" spans="1:26" s="155" customFormat="1" ht="16.2" customHeight="1" x14ac:dyDescent="0.25">
      <c r="A16" s="122"/>
      <c r="B16" s="209"/>
      <c r="C16" s="209"/>
      <c r="D16" s="216"/>
      <c r="E16" s="211">
        <f t="shared" si="0"/>
        <v>0</v>
      </c>
      <c r="F16" s="209"/>
      <c r="G16" s="209"/>
      <c r="H16" s="209"/>
      <c r="I16" s="211">
        <f t="shared" si="1"/>
        <v>0</v>
      </c>
      <c r="J16" s="212">
        <f t="shared" si="2"/>
        <v>0</v>
      </c>
      <c r="K16" s="211">
        <f t="shared" si="3"/>
        <v>0</v>
      </c>
      <c r="L16" s="126"/>
      <c r="M16" s="111"/>
      <c r="N16" s="122"/>
      <c r="O16" s="213">
        <f t="shared" si="4"/>
        <v>0</v>
      </c>
      <c r="P16" s="122"/>
      <c r="Q16" s="213">
        <f t="shared" si="5"/>
        <v>0</v>
      </c>
      <c r="R16" s="122"/>
      <c r="S16" s="213">
        <f t="shared" si="6"/>
        <v>0</v>
      </c>
      <c r="T16" s="220"/>
      <c r="U16" s="220"/>
      <c r="Y16" s="215" t="str">
        <f t="shared" si="7"/>
        <v/>
      </c>
      <c r="Z16" s="215" t="str">
        <f t="shared" si="8"/>
        <v/>
      </c>
    </row>
    <row r="17" spans="1:26" s="155" customFormat="1" ht="16.2" customHeight="1" x14ac:dyDescent="0.25">
      <c r="A17" s="122"/>
      <c r="B17" s="209"/>
      <c r="C17" s="209"/>
      <c r="D17" s="216"/>
      <c r="E17" s="211">
        <f t="shared" si="0"/>
        <v>0</v>
      </c>
      <c r="F17" s="209"/>
      <c r="G17" s="209"/>
      <c r="H17" s="209"/>
      <c r="I17" s="211">
        <f t="shared" si="1"/>
        <v>0</v>
      </c>
      <c r="J17" s="212">
        <f t="shared" si="2"/>
        <v>0</v>
      </c>
      <c r="K17" s="211">
        <f t="shared" si="3"/>
        <v>0</v>
      </c>
      <c r="L17" s="126"/>
      <c r="M17" s="111"/>
      <c r="N17" s="122"/>
      <c r="O17" s="213">
        <f t="shared" si="4"/>
        <v>0</v>
      </c>
      <c r="P17" s="122"/>
      <c r="Q17" s="213">
        <f t="shared" si="5"/>
        <v>0</v>
      </c>
      <c r="R17" s="122"/>
      <c r="S17" s="213">
        <f t="shared" si="6"/>
        <v>0</v>
      </c>
      <c r="T17" s="220"/>
      <c r="U17" s="220"/>
      <c r="Y17" s="215" t="str">
        <f t="shared" si="7"/>
        <v/>
      </c>
      <c r="Z17" s="215" t="str">
        <f t="shared" si="8"/>
        <v/>
      </c>
    </row>
    <row r="18" spans="1:26" s="155" customFormat="1" ht="16.2" customHeight="1" x14ac:dyDescent="0.25">
      <c r="A18" s="122"/>
      <c r="B18" s="209"/>
      <c r="C18" s="209"/>
      <c r="D18" s="216"/>
      <c r="E18" s="211">
        <f t="shared" si="0"/>
        <v>0</v>
      </c>
      <c r="F18" s="209"/>
      <c r="G18" s="209"/>
      <c r="H18" s="209"/>
      <c r="I18" s="211">
        <f t="shared" si="1"/>
        <v>0</v>
      </c>
      <c r="J18" s="212">
        <f t="shared" si="2"/>
        <v>0</v>
      </c>
      <c r="K18" s="211">
        <f t="shared" si="3"/>
        <v>0</v>
      </c>
      <c r="L18" s="126"/>
      <c r="M18" s="111"/>
      <c r="N18" s="122"/>
      <c r="O18" s="213">
        <f t="shared" si="4"/>
        <v>0</v>
      </c>
      <c r="P18" s="122"/>
      <c r="Q18" s="213">
        <f t="shared" si="5"/>
        <v>0</v>
      </c>
      <c r="R18" s="122"/>
      <c r="S18" s="213">
        <f t="shared" si="6"/>
        <v>0</v>
      </c>
      <c r="T18" s="220"/>
      <c r="U18" s="220"/>
      <c r="Y18" s="215" t="str">
        <f t="shared" si="7"/>
        <v/>
      </c>
      <c r="Z18" s="215" t="str">
        <f t="shared" si="8"/>
        <v/>
      </c>
    </row>
    <row r="19" spans="1:26" s="155" customFormat="1" ht="16.2" customHeight="1" x14ac:dyDescent="0.25">
      <c r="A19" s="122"/>
      <c r="B19" s="209"/>
      <c r="C19" s="209"/>
      <c r="D19" s="216"/>
      <c r="E19" s="211">
        <f t="shared" si="0"/>
        <v>0</v>
      </c>
      <c r="F19" s="209"/>
      <c r="G19" s="209"/>
      <c r="H19" s="209"/>
      <c r="I19" s="211">
        <f t="shared" si="1"/>
        <v>0</v>
      </c>
      <c r="J19" s="212">
        <f t="shared" si="2"/>
        <v>0</v>
      </c>
      <c r="K19" s="211">
        <f t="shared" si="3"/>
        <v>0</v>
      </c>
      <c r="L19" s="126"/>
      <c r="M19" s="111"/>
      <c r="N19" s="122"/>
      <c r="O19" s="213">
        <f t="shared" si="4"/>
        <v>0</v>
      </c>
      <c r="P19" s="122"/>
      <c r="Q19" s="213">
        <f t="shared" si="5"/>
        <v>0</v>
      </c>
      <c r="R19" s="122"/>
      <c r="S19" s="213">
        <f t="shared" si="6"/>
        <v>0</v>
      </c>
      <c r="T19" s="220"/>
      <c r="U19" s="220"/>
      <c r="Y19" s="215" t="str">
        <f t="shared" si="7"/>
        <v/>
      </c>
      <c r="Z19" s="215" t="str">
        <f t="shared" si="8"/>
        <v/>
      </c>
    </row>
    <row r="20" spans="1:26" s="155" customFormat="1" ht="16.2" customHeight="1" x14ac:dyDescent="0.25">
      <c r="A20" s="122"/>
      <c r="B20" s="209"/>
      <c r="C20" s="209"/>
      <c r="D20" s="216"/>
      <c r="E20" s="211">
        <f t="shared" si="0"/>
        <v>0</v>
      </c>
      <c r="F20" s="209"/>
      <c r="G20" s="209"/>
      <c r="H20" s="209"/>
      <c r="I20" s="211">
        <f t="shared" si="1"/>
        <v>0</v>
      </c>
      <c r="J20" s="212">
        <f t="shared" si="2"/>
        <v>0</v>
      </c>
      <c r="K20" s="211">
        <f t="shared" si="3"/>
        <v>0</v>
      </c>
      <c r="L20" s="126"/>
      <c r="M20" s="111"/>
      <c r="N20" s="122"/>
      <c r="O20" s="213">
        <f t="shared" si="4"/>
        <v>0</v>
      </c>
      <c r="P20" s="122"/>
      <c r="Q20" s="213">
        <f t="shared" si="5"/>
        <v>0</v>
      </c>
      <c r="R20" s="122"/>
      <c r="S20" s="213">
        <f t="shared" si="6"/>
        <v>0</v>
      </c>
      <c r="T20" s="220"/>
      <c r="U20" s="220"/>
      <c r="Y20" s="215" t="str">
        <f t="shared" si="7"/>
        <v/>
      </c>
      <c r="Z20" s="215" t="str">
        <f t="shared" si="8"/>
        <v/>
      </c>
    </row>
    <row r="21" spans="1:26" s="155" customFormat="1" ht="16.2" customHeight="1" x14ac:dyDescent="0.25">
      <c r="A21" s="122"/>
      <c r="B21" s="209"/>
      <c r="C21" s="209"/>
      <c r="D21" s="221"/>
      <c r="E21" s="211">
        <f t="shared" si="0"/>
        <v>0</v>
      </c>
      <c r="F21" s="222"/>
      <c r="G21" s="222"/>
      <c r="H21" s="222"/>
      <c r="I21" s="211">
        <f t="shared" si="1"/>
        <v>0</v>
      </c>
      <c r="J21" s="212">
        <f t="shared" si="2"/>
        <v>0</v>
      </c>
      <c r="K21" s="211">
        <f t="shared" si="3"/>
        <v>0</v>
      </c>
      <c r="L21" s="126"/>
      <c r="M21" s="111"/>
      <c r="N21" s="122"/>
      <c r="O21" s="213">
        <f t="shared" si="4"/>
        <v>0</v>
      </c>
      <c r="P21" s="122"/>
      <c r="Q21" s="213">
        <f t="shared" si="5"/>
        <v>0</v>
      </c>
      <c r="R21" s="122"/>
      <c r="S21" s="213">
        <f t="shared" si="6"/>
        <v>0</v>
      </c>
      <c r="T21" s="220"/>
      <c r="U21" s="223"/>
      <c r="Y21" s="215" t="str">
        <f t="shared" si="7"/>
        <v/>
      </c>
      <c r="Z21" s="215" t="str">
        <f t="shared" si="8"/>
        <v/>
      </c>
    </row>
    <row r="22" spans="1:26" s="155" customFormat="1" ht="16.2" customHeight="1" x14ac:dyDescent="0.25">
      <c r="A22" s="122"/>
      <c r="B22" s="209"/>
      <c r="C22" s="209"/>
      <c r="D22" s="216"/>
      <c r="E22" s="224">
        <f t="shared" si="0"/>
        <v>0</v>
      </c>
      <c r="F22" s="209"/>
      <c r="G22" s="209"/>
      <c r="H22" s="209"/>
      <c r="I22" s="211">
        <f t="shared" si="1"/>
        <v>0</v>
      </c>
      <c r="J22" s="212">
        <f t="shared" si="2"/>
        <v>0</v>
      </c>
      <c r="K22" s="211">
        <f t="shared" si="3"/>
        <v>0</v>
      </c>
      <c r="L22" s="126"/>
      <c r="M22" s="126"/>
      <c r="N22" s="122"/>
      <c r="O22" s="213">
        <f t="shared" si="4"/>
        <v>0</v>
      </c>
      <c r="P22" s="122"/>
      <c r="Q22" s="213">
        <f t="shared" si="5"/>
        <v>0</v>
      </c>
      <c r="R22" s="122"/>
      <c r="S22" s="213">
        <f t="shared" si="6"/>
        <v>0</v>
      </c>
      <c r="T22" s="219"/>
      <c r="U22" s="223"/>
      <c r="Y22" s="215" t="str">
        <f t="shared" si="7"/>
        <v/>
      </c>
      <c r="Z22" s="215" t="str">
        <f t="shared" si="8"/>
        <v/>
      </c>
    </row>
    <row r="23" spans="1:26" s="155" customFormat="1" ht="16.2" customHeight="1" x14ac:dyDescent="0.25">
      <c r="A23" s="122"/>
      <c r="B23" s="209"/>
      <c r="C23" s="209"/>
      <c r="D23" s="216"/>
      <c r="E23" s="224">
        <f t="shared" si="0"/>
        <v>0</v>
      </c>
      <c r="F23" s="209"/>
      <c r="G23" s="209"/>
      <c r="H23" s="209"/>
      <c r="I23" s="224">
        <f t="shared" si="1"/>
        <v>0</v>
      </c>
      <c r="J23" s="212">
        <f t="shared" si="2"/>
        <v>0</v>
      </c>
      <c r="K23" s="211">
        <f t="shared" si="3"/>
        <v>0</v>
      </c>
      <c r="L23" s="126"/>
      <c r="M23" s="126"/>
      <c r="N23" s="122"/>
      <c r="O23" s="213">
        <f t="shared" si="4"/>
        <v>0</v>
      </c>
      <c r="P23" s="122"/>
      <c r="Q23" s="213">
        <f t="shared" si="5"/>
        <v>0</v>
      </c>
      <c r="R23" s="122"/>
      <c r="S23" s="213">
        <f t="shared" si="6"/>
        <v>0</v>
      </c>
      <c r="T23" s="220"/>
      <c r="U23" s="220"/>
      <c r="Y23" s="215" t="str">
        <f t="shared" si="7"/>
        <v/>
      </c>
      <c r="Z23" s="215" t="str">
        <f t="shared" si="8"/>
        <v/>
      </c>
    </row>
    <row r="24" spans="1:26" s="155" customFormat="1" ht="16.2" customHeight="1" x14ac:dyDescent="0.25">
      <c r="A24" s="122"/>
      <c r="B24" s="209"/>
      <c r="C24" s="209"/>
      <c r="D24" s="216"/>
      <c r="E24" s="231">
        <f t="shared" si="0"/>
        <v>0</v>
      </c>
      <c r="F24" s="209"/>
      <c r="G24" s="209"/>
      <c r="H24" s="209"/>
      <c r="I24" s="224">
        <f t="shared" si="1"/>
        <v>0</v>
      </c>
      <c r="J24" s="212">
        <f t="shared" si="2"/>
        <v>0</v>
      </c>
      <c r="K24" s="211">
        <f t="shared" si="3"/>
        <v>0</v>
      </c>
      <c r="L24" s="126"/>
      <c r="M24" s="126"/>
      <c r="N24" s="122"/>
      <c r="O24" s="213">
        <f t="shared" si="4"/>
        <v>0</v>
      </c>
      <c r="P24" s="122"/>
      <c r="Q24" s="213">
        <f t="shared" si="5"/>
        <v>0</v>
      </c>
      <c r="R24" s="122"/>
      <c r="S24" s="213">
        <f t="shared" si="6"/>
        <v>0</v>
      </c>
      <c r="T24" s="220"/>
      <c r="U24" s="220"/>
      <c r="Y24" s="215" t="str">
        <f t="shared" si="7"/>
        <v/>
      </c>
      <c r="Z24" s="215" t="str">
        <f t="shared" si="8"/>
        <v/>
      </c>
    </row>
    <row r="25" spans="1:26" s="155" customFormat="1" ht="16.2" customHeight="1" x14ac:dyDescent="0.25">
      <c r="A25" s="122"/>
      <c r="B25" s="209"/>
      <c r="C25" s="209"/>
      <c r="D25" s="216"/>
      <c r="E25" s="224">
        <f t="shared" si="0"/>
        <v>0</v>
      </c>
      <c r="F25" s="209"/>
      <c r="G25" s="209"/>
      <c r="H25" s="209"/>
      <c r="I25" s="224">
        <f t="shared" si="1"/>
        <v>0</v>
      </c>
      <c r="J25" s="212">
        <f t="shared" si="2"/>
        <v>0</v>
      </c>
      <c r="K25" s="211">
        <f t="shared" si="3"/>
        <v>0</v>
      </c>
      <c r="L25" s="126"/>
      <c r="M25" s="126"/>
      <c r="N25" s="122"/>
      <c r="O25" s="213">
        <f t="shared" si="4"/>
        <v>0</v>
      </c>
      <c r="P25" s="122"/>
      <c r="Q25" s="213">
        <f t="shared" si="5"/>
        <v>0</v>
      </c>
      <c r="R25" s="122"/>
      <c r="S25" s="213">
        <f t="shared" si="6"/>
        <v>0</v>
      </c>
      <c r="T25" s="220"/>
      <c r="U25" s="220"/>
      <c r="Y25" s="215" t="str">
        <f t="shared" si="7"/>
        <v/>
      </c>
      <c r="Z25" s="215" t="str">
        <f t="shared" si="8"/>
        <v/>
      </c>
    </row>
    <row r="26" spans="1:26" s="155" customFormat="1" ht="16.2" customHeight="1" x14ac:dyDescent="0.25">
      <c r="A26" s="122"/>
      <c r="B26" s="209"/>
      <c r="C26" s="209"/>
      <c r="D26" s="216"/>
      <c r="E26" s="224">
        <f t="shared" si="0"/>
        <v>0</v>
      </c>
      <c r="F26" s="209"/>
      <c r="G26" s="209"/>
      <c r="H26" s="209"/>
      <c r="I26" s="224">
        <f t="shared" si="1"/>
        <v>0</v>
      </c>
      <c r="J26" s="212">
        <f t="shared" si="2"/>
        <v>0</v>
      </c>
      <c r="K26" s="211">
        <f t="shared" si="3"/>
        <v>0</v>
      </c>
      <c r="L26" s="126"/>
      <c r="M26" s="126"/>
      <c r="N26" s="122"/>
      <c r="O26" s="213">
        <f t="shared" si="4"/>
        <v>0</v>
      </c>
      <c r="P26" s="122"/>
      <c r="Q26" s="213">
        <f t="shared" si="5"/>
        <v>0</v>
      </c>
      <c r="R26" s="122"/>
      <c r="S26" s="213">
        <f t="shared" si="6"/>
        <v>0</v>
      </c>
      <c r="T26" s="220"/>
      <c r="U26" s="220"/>
      <c r="Y26" s="215" t="str">
        <f t="shared" si="7"/>
        <v/>
      </c>
      <c r="Z26" s="215" t="str">
        <f t="shared" si="8"/>
        <v/>
      </c>
    </row>
    <row r="27" spans="1:26" s="155" customFormat="1" ht="16.2" customHeight="1" x14ac:dyDescent="0.25">
      <c r="A27" s="122"/>
      <c r="B27" s="209"/>
      <c r="C27" s="209"/>
      <c r="D27" s="216"/>
      <c r="E27" s="224">
        <f t="shared" si="0"/>
        <v>0</v>
      </c>
      <c r="F27" s="209"/>
      <c r="G27" s="209"/>
      <c r="H27" s="209"/>
      <c r="I27" s="224">
        <f t="shared" si="1"/>
        <v>0</v>
      </c>
      <c r="J27" s="212">
        <f t="shared" si="2"/>
        <v>0</v>
      </c>
      <c r="K27" s="211">
        <f t="shared" si="3"/>
        <v>0</v>
      </c>
      <c r="L27" s="126"/>
      <c r="M27" s="126"/>
      <c r="N27" s="122"/>
      <c r="O27" s="213">
        <f t="shared" si="4"/>
        <v>0</v>
      </c>
      <c r="P27" s="122"/>
      <c r="Q27" s="213">
        <f t="shared" si="5"/>
        <v>0</v>
      </c>
      <c r="R27" s="122"/>
      <c r="S27" s="213">
        <f t="shared" si="6"/>
        <v>0</v>
      </c>
      <c r="T27" s="220"/>
      <c r="U27" s="220"/>
      <c r="Y27" s="215" t="str">
        <f t="shared" si="7"/>
        <v/>
      </c>
      <c r="Z27" s="215" t="str">
        <f t="shared" si="8"/>
        <v/>
      </c>
    </row>
    <row r="28" spans="1:26" s="155" customFormat="1" ht="16.2" customHeight="1" x14ac:dyDescent="0.25">
      <c r="A28" s="122"/>
      <c r="B28" s="209"/>
      <c r="C28" s="209"/>
      <c r="D28" s="216"/>
      <c r="E28" s="224">
        <f t="shared" si="0"/>
        <v>0</v>
      </c>
      <c r="F28" s="209"/>
      <c r="G28" s="209"/>
      <c r="H28" s="209"/>
      <c r="I28" s="224">
        <f t="shared" si="1"/>
        <v>0</v>
      </c>
      <c r="J28" s="212">
        <f t="shared" si="2"/>
        <v>0</v>
      </c>
      <c r="K28" s="211">
        <f t="shared" si="3"/>
        <v>0</v>
      </c>
      <c r="L28" s="126"/>
      <c r="M28" s="126"/>
      <c r="N28" s="122"/>
      <c r="O28" s="213">
        <f t="shared" si="4"/>
        <v>0</v>
      </c>
      <c r="P28" s="122"/>
      <c r="Q28" s="213">
        <f t="shared" si="5"/>
        <v>0</v>
      </c>
      <c r="R28" s="122"/>
      <c r="S28" s="213">
        <f t="shared" si="6"/>
        <v>0</v>
      </c>
      <c r="T28" s="220"/>
      <c r="U28" s="220"/>
      <c r="Y28" s="215" t="str">
        <f t="shared" si="7"/>
        <v/>
      </c>
      <c r="Z28" s="215" t="str">
        <f t="shared" si="8"/>
        <v/>
      </c>
    </row>
    <row r="29" spans="1:26" s="155" customFormat="1" ht="16.2" customHeight="1" x14ac:dyDescent="0.25">
      <c r="A29" s="122"/>
      <c r="B29" s="209"/>
      <c r="C29" s="209"/>
      <c r="D29" s="216"/>
      <c r="E29" s="224">
        <f t="shared" si="0"/>
        <v>0</v>
      </c>
      <c r="F29" s="209"/>
      <c r="G29" s="209"/>
      <c r="H29" s="209"/>
      <c r="I29" s="224">
        <f t="shared" si="1"/>
        <v>0</v>
      </c>
      <c r="J29" s="212">
        <f t="shared" si="2"/>
        <v>0</v>
      </c>
      <c r="K29" s="211">
        <f t="shared" si="3"/>
        <v>0</v>
      </c>
      <c r="L29" s="126"/>
      <c r="M29" s="126"/>
      <c r="N29" s="122"/>
      <c r="O29" s="213">
        <f t="shared" si="4"/>
        <v>0</v>
      </c>
      <c r="P29" s="122"/>
      <c r="Q29" s="213">
        <f t="shared" si="5"/>
        <v>0</v>
      </c>
      <c r="R29" s="122"/>
      <c r="S29" s="213">
        <f t="shared" si="6"/>
        <v>0</v>
      </c>
      <c r="T29" s="220"/>
      <c r="U29" s="220"/>
      <c r="Y29" s="215" t="str">
        <f t="shared" si="7"/>
        <v/>
      </c>
      <c r="Z29" s="215" t="str">
        <f t="shared" si="8"/>
        <v/>
      </c>
    </row>
    <row r="30" spans="1:26" s="155" customFormat="1" ht="16.2" customHeight="1" x14ac:dyDescent="0.25">
      <c r="A30" s="122"/>
      <c r="B30" s="209"/>
      <c r="C30" s="209"/>
      <c r="D30" s="216"/>
      <c r="E30" s="224">
        <f t="shared" si="0"/>
        <v>0</v>
      </c>
      <c r="F30" s="209"/>
      <c r="G30" s="209"/>
      <c r="H30" s="209"/>
      <c r="I30" s="224">
        <f t="shared" si="1"/>
        <v>0</v>
      </c>
      <c r="J30" s="212">
        <f t="shared" si="2"/>
        <v>0</v>
      </c>
      <c r="K30" s="211">
        <f t="shared" si="3"/>
        <v>0</v>
      </c>
      <c r="L30" s="126"/>
      <c r="M30" s="126"/>
      <c r="N30" s="122"/>
      <c r="O30" s="213">
        <f t="shared" si="4"/>
        <v>0</v>
      </c>
      <c r="P30" s="122"/>
      <c r="Q30" s="213">
        <f t="shared" si="5"/>
        <v>0</v>
      </c>
      <c r="R30" s="122"/>
      <c r="S30" s="213">
        <f t="shared" si="6"/>
        <v>0</v>
      </c>
      <c r="T30" s="220"/>
      <c r="U30" s="220"/>
      <c r="Y30" s="215" t="str">
        <f t="shared" si="7"/>
        <v/>
      </c>
      <c r="Z30" s="215" t="str">
        <f t="shared" si="8"/>
        <v/>
      </c>
    </row>
    <row r="31" spans="1:26" s="155" customFormat="1" ht="16.2" customHeight="1" x14ac:dyDescent="0.25">
      <c r="A31" s="122"/>
      <c r="B31" s="209"/>
      <c r="C31" s="209"/>
      <c r="D31" s="216"/>
      <c r="E31" s="224">
        <f t="shared" si="0"/>
        <v>0</v>
      </c>
      <c r="F31" s="209"/>
      <c r="G31" s="209"/>
      <c r="H31" s="209"/>
      <c r="I31" s="224">
        <f t="shared" si="1"/>
        <v>0</v>
      </c>
      <c r="J31" s="212">
        <f t="shared" si="2"/>
        <v>0</v>
      </c>
      <c r="K31" s="211">
        <f t="shared" si="3"/>
        <v>0</v>
      </c>
      <c r="L31" s="126"/>
      <c r="M31" s="126"/>
      <c r="N31" s="122"/>
      <c r="O31" s="213">
        <f t="shared" si="4"/>
        <v>0</v>
      </c>
      <c r="P31" s="122"/>
      <c r="Q31" s="213">
        <f t="shared" si="5"/>
        <v>0</v>
      </c>
      <c r="R31" s="122"/>
      <c r="S31" s="213">
        <f t="shared" si="6"/>
        <v>0</v>
      </c>
      <c r="T31" s="219"/>
      <c r="U31" s="220"/>
      <c r="Y31" s="215" t="str">
        <f t="shared" si="7"/>
        <v/>
      </c>
      <c r="Z31" s="215" t="str">
        <f t="shared" si="8"/>
        <v/>
      </c>
    </row>
    <row r="32" spans="1:26" s="155" customFormat="1" ht="16.2" customHeight="1" x14ac:dyDescent="0.25">
      <c r="A32" s="122"/>
      <c r="B32" s="209"/>
      <c r="C32" s="209"/>
      <c r="D32" s="221"/>
      <c r="E32" s="211">
        <f t="shared" si="0"/>
        <v>0</v>
      </c>
      <c r="F32" s="222"/>
      <c r="G32" s="222"/>
      <c r="H32" s="222"/>
      <c r="I32" s="211">
        <f t="shared" si="1"/>
        <v>0</v>
      </c>
      <c r="J32" s="212">
        <f t="shared" si="2"/>
        <v>0</v>
      </c>
      <c r="K32" s="211">
        <f t="shared" si="3"/>
        <v>0</v>
      </c>
      <c r="L32" s="132"/>
      <c r="M32" s="111"/>
      <c r="N32" s="122"/>
      <c r="O32" s="213">
        <f t="shared" si="4"/>
        <v>0</v>
      </c>
      <c r="P32" s="122"/>
      <c r="Q32" s="213">
        <f t="shared" si="5"/>
        <v>0</v>
      </c>
      <c r="R32" s="122"/>
      <c r="S32" s="213">
        <f t="shared" si="6"/>
        <v>0</v>
      </c>
      <c r="T32" s="219"/>
      <c r="U32" s="220"/>
      <c r="Y32" s="215" t="str">
        <f t="shared" si="7"/>
        <v/>
      </c>
      <c r="Z32" s="215" t="str">
        <f t="shared" si="8"/>
        <v/>
      </c>
    </row>
    <row r="33" spans="1:27" s="155" customFormat="1" ht="16.2" customHeight="1" x14ac:dyDescent="0.25">
      <c r="A33" s="122"/>
      <c r="B33" s="209"/>
      <c r="C33" s="209"/>
      <c r="D33" s="221"/>
      <c r="E33" s="211">
        <f t="shared" si="0"/>
        <v>0</v>
      </c>
      <c r="F33" s="222"/>
      <c r="G33" s="222"/>
      <c r="H33" s="222"/>
      <c r="I33" s="211">
        <f t="shared" si="1"/>
        <v>0</v>
      </c>
      <c r="J33" s="212">
        <f t="shared" si="2"/>
        <v>0</v>
      </c>
      <c r="K33" s="211">
        <f t="shared" si="3"/>
        <v>0</v>
      </c>
      <c r="L33" s="132"/>
      <c r="M33" s="111"/>
      <c r="N33" s="122"/>
      <c r="O33" s="213">
        <f t="shared" si="4"/>
        <v>0</v>
      </c>
      <c r="P33" s="122"/>
      <c r="Q33" s="213">
        <f t="shared" si="5"/>
        <v>0</v>
      </c>
      <c r="R33" s="122"/>
      <c r="S33" s="213">
        <f t="shared" si="6"/>
        <v>0</v>
      </c>
      <c r="T33" s="219"/>
      <c r="U33" s="220"/>
      <c r="Y33" s="215" t="str">
        <f t="shared" si="7"/>
        <v/>
      </c>
      <c r="Z33" s="215" t="str">
        <f t="shared" si="8"/>
        <v/>
      </c>
    </row>
    <row r="34" spans="1:27" s="155" customFormat="1" ht="16.2" customHeight="1" x14ac:dyDescent="0.25">
      <c r="A34" s="122"/>
      <c r="B34" s="209"/>
      <c r="C34" s="209"/>
      <c r="D34" s="221"/>
      <c r="E34" s="211">
        <f t="shared" si="0"/>
        <v>0</v>
      </c>
      <c r="F34" s="222"/>
      <c r="G34" s="222"/>
      <c r="H34" s="222"/>
      <c r="I34" s="211">
        <f t="shared" si="1"/>
        <v>0</v>
      </c>
      <c r="J34" s="212">
        <f t="shared" si="2"/>
        <v>0</v>
      </c>
      <c r="K34" s="211">
        <f t="shared" si="3"/>
        <v>0</v>
      </c>
      <c r="L34" s="126"/>
      <c r="M34" s="111"/>
      <c r="N34" s="122"/>
      <c r="O34" s="213">
        <f t="shared" si="4"/>
        <v>0</v>
      </c>
      <c r="P34" s="122"/>
      <c r="Q34" s="213">
        <f t="shared" si="5"/>
        <v>0</v>
      </c>
      <c r="R34" s="122"/>
      <c r="S34" s="213">
        <f t="shared" si="6"/>
        <v>0</v>
      </c>
      <c r="T34" s="219"/>
      <c r="U34" s="220"/>
      <c r="Y34" s="215" t="str">
        <f t="shared" si="7"/>
        <v/>
      </c>
      <c r="Z34" s="215" t="str">
        <f t="shared" si="8"/>
        <v/>
      </c>
    </row>
    <row r="35" spans="1:27" s="155" customFormat="1" ht="16.2" customHeight="1" x14ac:dyDescent="0.25">
      <c r="A35" s="122"/>
      <c r="B35" s="209"/>
      <c r="C35" s="209"/>
      <c r="D35" s="221"/>
      <c r="E35" s="211">
        <f t="shared" si="0"/>
        <v>0</v>
      </c>
      <c r="F35" s="222"/>
      <c r="G35" s="222"/>
      <c r="H35" s="222"/>
      <c r="I35" s="211">
        <f t="shared" si="1"/>
        <v>0</v>
      </c>
      <c r="J35" s="212">
        <f t="shared" si="2"/>
        <v>0</v>
      </c>
      <c r="K35" s="211">
        <f t="shared" si="3"/>
        <v>0</v>
      </c>
      <c r="L35" s="126"/>
      <c r="M35" s="111"/>
      <c r="N35" s="122"/>
      <c r="O35" s="213">
        <f t="shared" si="4"/>
        <v>0</v>
      </c>
      <c r="P35" s="122"/>
      <c r="Q35" s="213">
        <f t="shared" si="5"/>
        <v>0</v>
      </c>
      <c r="R35" s="122"/>
      <c r="S35" s="213">
        <f t="shared" si="6"/>
        <v>0</v>
      </c>
      <c r="T35" s="219"/>
      <c r="U35" s="220"/>
      <c r="Y35" s="215" t="str">
        <f t="shared" si="7"/>
        <v/>
      </c>
      <c r="Z35" s="215" t="str">
        <f t="shared" si="8"/>
        <v/>
      </c>
    </row>
    <row r="36" spans="1:27" s="155" customFormat="1" ht="16.2" customHeight="1" x14ac:dyDescent="0.25">
      <c r="A36" s="122"/>
      <c r="B36" s="209"/>
      <c r="C36" s="209"/>
      <c r="D36" s="221"/>
      <c r="E36" s="211">
        <f t="shared" si="0"/>
        <v>0</v>
      </c>
      <c r="F36" s="222"/>
      <c r="G36" s="222"/>
      <c r="H36" s="222"/>
      <c r="I36" s="211">
        <f t="shared" si="1"/>
        <v>0</v>
      </c>
      <c r="J36" s="212">
        <f t="shared" si="2"/>
        <v>0</v>
      </c>
      <c r="K36" s="211">
        <f t="shared" si="3"/>
        <v>0</v>
      </c>
      <c r="L36" s="126"/>
      <c r="M36" s="111"/>
      <c r="N36" s="122"/>
      <c r="O36" s="213">
        <f t="shared" si="4"/>
        <v>0</v>
      </c>
      <c r="P36" s="122"/>
      <c r="Q36" s="213">
        <f t="shared" si="5"/>
        <v>0</v>
      </c>
      <c r="R36" s="122"/>
      <c r="S36" s="213">
        <f t="shared" si="6"/>
        <v>0</v>
      </c>
      <c r="T36" s="219"/>
      <c r="U36" s="220"/>
      <c r="Y36" s="215" t="str">
        <f t="shared" si="7"/>
        <v/>
      </c>
      <c r="Z36" s="215" t="str">
        <f t="shared" si="8"/>
        <v/>
      </c>
    </row>
    <row r="37" spans="1:27" s="155" customFormat="1" ht="16.2" customHeight="1" x14ac:dyDescent="0.25">
      <c r="A37" s="122"/>
      <c r="B37" s="209"/>
      <c r="C37" s="209"/>
      <c r="D37" s="221"/>
      <c r="E37" s="211">
        <f t="shared" si="0"/>
        <v>0</v>
      </c>
      <c r="F37" s="222"/>
      <c r="G37" s="222"/>
      <c r="H37" s="222"/>
      <c r="I37" s="211">
        <f t="shared" si="1"/>
        <v>0</v>
      </c>
      <c r="J37" s="212">
        <f t="shared" si="2"/>
        <v>0</v>
      </c>
      <c r="K37" s="211">
        <f t="shared" si="3"/>
        <v>0</v>
      </c>
      <c r="L37" s="126"/>
      <c r="M37" s="111"/>
      <c r="N37" s="122"/>
      <c r="O37" s="213">
        <f t="shared" si="4"/>
        <v>0</v>
      </c>
      <c r="P37" s="122"/>
      <c r="Q37" s="213">
        <f t="shared" si="5"/>
        <v>0</v>
      </c>
      <c r="R37" s="122"/>
      <c r="S37" s="213">
        <f t="shared" si="6"/>
        <v>0</v>
      </c>
      <c r="T37" s="219"/>
      <c r="U37" s="220"/>
      <c r="Y37" s="215" t="str">
        <f t="shared" si="7"/>
        <v/>
      </c>
      <c r="Z37" s="215" t="str">
        <f t="shared" si="8"/>
        <v/>
      </c>
    </row>
    <row r="38" spans="1:27" s="155" customFormat="1" ht="16.2" customHeight="1" x14ac:dyDescent="0.25">
      <c r="A38" s="122"/>
      <c r="B38" s="209"/>
      <c r="C38" s="209"/>
      <c r="D38" s="221"/>
      <c r="E38" s="211">
        <f t="shared" si="0"/>
        <v>0</v>
      </c>
      <c r="F38" s="222"/>
      <c r="G38" s="222"/>
      <c r="H38" s="222"/>
      <c r="I38" s="211">
        <f t="shared" si="1"/>
        <v>0</v>
      </c>
      <c r="J38" s="212">
        <f t="shared" si="2"/>
        <v>0</v>
      </c>
      <c r="K38" s="211">
        <f t="shared" si="3"/>
        <v>0</v>
      </c>
      <c r="L38" s="126"/>
      <c r="M38" s="111"/>
      <c r="N38" s="122"/>
      <c r="O38" s="213">
        <f t="shared" si="4"/>
        <v>0</v>
      </c>
      <c r="P38" s="122"/>
      <c r="Q38" s="213">
        <f t="shared" si="5"/>
        <v>0</v>
      </c>
      <c r="R38" s="122"/>
      <c r="S38" s="213">
        <f t="shared" si="6"/>
        <v>0</v>
      </c>
      <c r="T38" s="219"/>
      <c r="U38" s="220"/>
      <c r="Y38" s="215" t="str">
        <f t="shared" si="7"/>
        <v/>
      </c>
      <c r="Z38" s="215" t="str">
        <f t="shared" si="8"/>
        <v/>
      </c>
    </row>
    <row r="39" spans="1:27" s="155" customFormat="1" ht="16.2" customHeight="1" x14ac:dyDescent="0.25">
      <c r="A39" s="122"/>
      <c r="B39" s="209"/>
      <c r="C39" s="209"/>
      <c r="D39" s="221"/>
      <c r="E39" s="211">
        <f t="shared" si="0"/>
        <v>0</v>
      </c>
      <c r="F39" s="222"/>
      <c r="G39" s="222"/>
      <c r="H39" s="222"/>
      <c r="I39" s="211">
        <f t="shared" si="1"/>
        <v>0</v>
      </c>
      <c r="J39" s="212">
        <f t="shared" si="2"/>
        <v>0</v>
      </c>
      <c r="K39" s="211">
        <f t="shared" si="3"/>
        <v>0</v>
      </c>
      <c r="L39" s="126"/>
      <c r="M39" s="111"/>
      <c r="N39" s="122"/>
      <c r="O39" s="213">
        <f t="shared" si="4"/>
        <v>0</v>
      </c>
      <c r="P39" s="122"/>
      <c r="Q39" s="213">
        <f t="shared" si="5"/>
        <v>0</v>
      </c>
      <c r="R39" s="122"/>
      <c r="S39" s="213">
        <f t="shared" si="6"/>
        <v>0</v>
      </c>
      <c r="T39" s="219"/>
      <c r="U39" s="225"/>
      <c r="Y39" s="215" t="str">
        <f t="shared" si="7"/>
        <v/>
      </c>
      <c r="Z39" s="215" t="str">
        <f t="shared" si="8"/>
        <v/>
      </c>
    </row>
    <row r="40" spans="1:27" s="155" customFormat="1" ht="16.2" customHeight="1" x14ac:dyDescent="0.25">
      <c r="A40" s="122"/>
      <c r="B40" s="209"/>
      <c r="C40" s="209"/>
      <c r="D40" s="221"/>
      <c r="E40" s="211">
        <f t="shared" si="0"/>
        <v>0</v>
      </c>
      <c r="F40" s="222"/>
      <c r="G40" s="222"/>
      <c r="H40" s="222"/>
      <c r="I40" s="211">
        <f t="shared" si="1"/>
        <v>0</v>
      </c>
      <c r="J40" s="212">
        <f t="shared" si="2"/>
        <v>0</v>
      </c>
      <c r="K40" s="211">
        <f t="shared" si="3"/>
        <v>0</v>
      </c>
      <c r="L40" s="126"/>
      <c r="M40" s="111"/>
      <c r="N40" s="122"/>
      <c r="O40" s="213">
        <f t="shared" si="4"/>
        <v>0</v>
      </c>
      <c r="P40" s="122"/>
      <c r="Q40" s="213">
        <f t="shared" si="5"/>
        <v>0</v>
      </c>
      <c r="R40" s="122"/>
      <c r="S40" s="213">
        <f t="shared" si="6"/>
        <v>0</v>
      </c>
      <c r="T40" s="219"/>
      <c r="U40" s="220"/>
      <c r="Y40" s="215" t="str">
        <f t="shared" si="7"/>
        <v/>
      </c>
      <c r="Z40" s="215" t="str">
        <f t="shared" si="8"/>
        <v/>
      </c>
    </row>
    <row r="41" spans="1:27" s="155" customFormat="1" ht="16.2" customHeight="1" x14ac:dyDescent="0.25">
      <c r="A41" s="122"/>
      <c r="B41" s="209"/>
      <c r="C41" s="209"/>
      <c r="D41" s="216"/>
      <c r="E41" s="211">
        <f t="shared" si="0"/>
        <v>0</v>
      </c>
      <c r="F41" s="222"/>
      <c r="G41" s="222"/>
      <c r="H41" s="222"/>
      <c r="I41" s="211">
        <f t="shared" si="1"/>
        <v>0</v>
      </c>
      <c r="J41" s="212">
        <f t="shared" si="2"/>
        <v>0</v>
      </c>
      <c r="K41" s="211">
        <f t="shared" si="3"/>
        <v>0</v>
      </c>
      <c r="L41" s="126"/>
      <c r="M41" s="111"/>
      <c r="N41" s="122"/>
      <c r="O41" s="213">
        <f t="shared" si="4"/>
        <v>0</v>
      </c>
      <c r="P41" s="122"/>
      <c r="Q41" s="213">
        <f t="shared" si="5"/>
        <v>0</v>
      </c>
      <c r="R41" s="122"/>
      <c r="S41" s="213">
        <f t="shared" si="6"/>
        <v>0</v>
      </c>
      <c r="T41" s="219"/>
      <c r="U41" s="220"/>
      <c r="Y41" s="215" t="str">
        <f t="shared" si="7"/>
        <v/>
      </c>
      <c r="Z41" s="215" t="str">
        <f t="shared" si="8"/>
        <v/>
      </c>
    </row>
    <row r="42" spans="1:27" s="155" customFormat="1" ht="16.2" customHeight="1" x14ac:dyDescent="0.25">
      <c r="A42" s="106"/>
      <c r="B42" s="209"/>
      <c r="C42" s="209"/>
      <c r="D42" s="216"/>
      <c r="E42" s="211">
        <f t="shared" si="0"/>
        <v>0</v>
      </c>
      <c r="F42" s="222"/>
      <c r="G42" s="222"/>
      <c r="H42" s="222"/>
      <c r="I42" s="211">
        <f t="shared" si="1"/>
        <v>0</v>
      </c>
      <c r="J42" s="212">
        <f t="shared" si="2"/>
        <v>0</v>
      </c>
      <c r="K42" s="211">
        <f t="shared" si="3"/>
        <v>0</v>
      </c>
      <c r="L42" s="126"/>
      <c r="M42" s="111"/>
      <c r="N42" s="122"/>
      <c r="O42" s="213">
        <f t="shared" si="4"/>
        <v>0</v>
      </c>
      <c r="P42" s="122"/>
      <c r="Q42" s="213">
        <f t="shared" si="5"/>
        <v>0</v>
      </c>
      <c r="R42" s="122"/>
      <c r="S42" s="213">
        <f t="shared" si="6"/>
        <v>0</v>
      </c>
      <c r="T42" s="219"/>
      <c r="U42" s="220"/>
      <c r="Y42" s="215" t="str">
        <f t="shared" si="7"/>
        <v/>
      </c>
      <c r="Z42" s="215" t="str">
        <f t="shared" si="8"/>
        <v/>
      </c>
    </row>
    <row r="43" spans="1:27" s="155" customFormat="1" ht="16.2" customHeight="1" x14ac:dyDescent="0.25">
      <c r="A43" s="122"/>
      <c r="B43" s="209"/>
      <c r="C43" s="209"/>
      <c r="D43" s="221"/>
      <c r="E43" s="211">
        <f t="shared" si="0"/>
        <v>0</v>
      </c>
      <c r="F43" s="222"/>
      <c r="G43" s="222"/>
      <c r="H43" s="222"/>
      <c r="I43" s="211">
        <f t="shared" si="1"/>
        <v>0</v>
      </c>
      <c r="J43" s="212">
        <f t="shared" si="2"/>
        <v>0</v>
      </c>
      <c r="K43" s="211">
        <f t="shared" si="3"/>
        <v>0</v>
      </c>
      <c r="L43" s="126"/>
      <c r="M43" s="111"/>
      <c r="N43" s="122"/>
      <c r="O43" s="213">
        <f t="shared" si="4"/>
        <v>0</v>
      </c>
      <c r="P43" s="122"/>
      <c r="Q43" s="213">
        <f t="shared" si="5"/>
        <v>0</v>
      </c>
      <c r="R43" s="122"/>
      <c r="S43" s="213">
        <f t="shared" si="6"/>
        <v>0</v>
      </c>
      <c r="T43" s="219"/>
      <c r="U43" s="220"/>
      <c r="Y43" s="215" t="str">
        <f t="shared" si="7"/>
        <v/>
      </c>
      <c r="Z43" s="215" t="str">
        <f t="shared" si="8"/>
        <v/>
      </c>
    </row>
    <row r="44" spans="1:27" s="155" customFormat="1" ht="16.2" customHeight="1" thickBot="1" x14ac:dyDescent="0.3">
      <c r="A44" s="133"/>
      <c r="B44" s="226"/>
      <c r="C44" s="226"/>
      <c r="D44" s="227"/>
      <c r="E44" s="228">
        <f t="shared" si="0"/>
        <v>0</v>
      </c>
      <c r="F44" s="226"/>
      <c r="G44" s="226"/>
      <c r="H44" s="226"/>
      <c r="I44" s="228">
        <f t="shared" si="1"/>
        <v>0</v>
      </c>
      <c r="J44" s="228">
        <f t="shared" si="2"/>
        <v>0</v>
      </c>
      <c r="K44" s="228">
        <f t="shared" si="3"/>
        <v>0</v>
      </c>
      <c r="L44" s="229"/>
      <c r="M44" s="229"/>
      <c r="N44" s="133"/>
      <c r="O44" s="230">
        <f t="shared" si="4"/>
        <v>0</v>
      </c>
      <c r="P44" s="133"/>
      <c r="Q44" s="230">
        <f t="shared" si="5"/>
        <v>0</v>
      </c>
      <c r="R44" s="133"/>
      <c r="S44" s="230">
        <f t="shared" si="6"/>
        <v>0</v>
      </c>
      <c r="T44" s="229"/>
      <c r="U44" s="229"/>
      <c r="Y44" s="215" t="str">
        <f t="shared" si="7"/>
        <v/>
      </c>
      <c r="Z44" s="215" t="str">
        <f t="shared" si="8"/>
        <v/>
      </c>
    </row>
    <row r="45" spans="1:27" s="155" customFormat="1" ht="16.2" customHeight="1" thickTop="1" thickBot="1" x14ac:dyDescent="0.35">
      <c r="A45" s="202"/>
      <c r="B45" s="203"/>
      <c r="C45" s="204"/>
      <c r="D45" s="147" t="s">
        <v>94</v>
      </c>
      <c r="E45" s="109">
        <f>SUM(E12:E44)</f>
        <v>0</v>
      </c>
      <c r="F45" s="205"/>
      <c r="G45" s="206"/>
      <c r="H45" s="207"/>
      <c r="I45" s="109">
        <f>SUM(I12:I44)</f>
        <v>0</v>
      </c>
      <c r="J45" s="109">
        <f>SUM(J12:J44)</f>
        <v>0</v>
      </c>
      <c r="K45" s="109">
        <f>SUM(K12:K44)</f>
        <v>0</v>
      </c>
      <c r="L45" s="146"/>
      <c r="M45" s="146"/>
      <c r="N45" s="148">
        <f t="shared" ref="N45:S45" si="9">SUM(N12:N44)</f>
        <v>0</v>
      </c>
      <c r="O45" s="149">
        <f t="shared" si="9"/>
        <v>0</v>
      </c>
      <c r="P45" s="149">
        <f t="shared" si="9"/>
        <v>0</v>
      </c>
      <c r="Q45" s="150">
        <f t="shared" si="9"/>
        <v>0</v>
      </c>
      <c r="R45" s="151">
        <f t="shared" si="9"/>
        <v>0</v>
      </c>
      <c r="S45" s="152">
        <f t="shared" si="9"/>
        <v>0</v>
      </c>
      <c r="T45" s="2"/>
      <c r="U45" s="2"/>
    </row>
    <row r="46" spans="1:27" s="179" customFormat="1" ht="20.100000000000001" customHeight="1" x14ac:dyDescent="0.3">
      <c r="A46" s="186"/>
      <c r="B46" s="186"/>
      <c r="C46" s="186"/>
      <c r="D46" s="186"/>
      <c r="E46" s="187"/>
      <c r="F46" s="187"/>
      <c r="G46" s="187"/>
      <c r="H46" s="187"/>
      <c r="I46" s="187"/>
      <c r="J46" s="187"/>
      <c r="K46" s="187"/>
      <c r="L46" s="187"/>
      <c r="M46" s="187"/>
      <c r="T46" s="2"/>
      <c r="U46" s="2"/>
      <c r="V46" s="146"/>
      <c r="W46" s="146"/>
      <c r="X46" s="155"/>
      <c r="Y46" s="155"/>
      <c r="Z46" s="155"/>
      <c r="AA46" s="155"/>
    </row>
    <row r="47" spans="1:27" ht="20.100000000000001" customHeight="1" x14ac:dyDescent="0.3">
      <c r="V47" s="179"/>
      <c r="W47" s="188"/>
      <c r="X47" s="179"/>
      <c r="Y47" s="179"/>
      <c r="Z47" s="179"/>
      <c r="AA47" s="179"/>
    </row>
    <row r="50" spans="1:8" ht="20.100000000000001" customHeight="1" x14ac:dyDescent="0.3">
      <c r="E50" s="190"/>
      <c r="F50" s="190"/>
      <c r="G50" s="190"/>
      <c r="H50" s="190"/>
    </row>
    <row r="51" spans="1:8" ht="20.100000000000001" customHeight="1" x14ac:dyDescent="0.3">
      <c r="A51" s="191"/>
      <c r="B51" s="191"/>
      <c r="C51" s="191"/>
      <c r="D51" s="191"/>
      <c r="E51" s="187"/>
      <c r="F51" s="187"/>
      <c r="G51" s="187"/>
      <c r="H51" s="187"/>
    </row>
    <row r="52" spans="1:8" ht="20.100000000000001" customHeight="1" x14ac:dyDescent="0.3">
      <c r="A52" s="191"/>
      <c r="B52" s="191"/>
      <c r="C52" s="191"/>
      <c r="D52" s="191"/>
    </row>
    <row r="53" spans="1:8" ht="20.100000000000001" customHeight="1" x14ac:dyDescent="0.3">
      <c r="A53" s="191"/>
      <c r="B53" s="191"/>
      <c r="C53" s="191"/>
      <c r="D53" s="191"/>
    </row>
    <row r="55" spans="1:8" ht="20.100000000000001" customHeight="1" x14ac:dyDescent="0.3">
      <c r="A55" s="191"/>
      <c r="B55" s="191"/>
      <c r="C55" s="191"/>
      <c r="D55" s="191"/>
    </row>
    <row r="56" spans="1:8" ht="20.100000000000001" customHeight="1" x14ac:dyDescent="0.3">
      <c r="A56" s="191"/>
      <c r="B56" s="191"/>
      <c r="C56" s="191"/>
      <c r="D56" s="191"/>
    </row>
    <row r="57" spans="1:8" ht="20.100000000000001" customHeight="1" x14ac:dyDescent="0.3">
      <c r="A57" s="191"/>
      <c r="B57" s="191"/>
      <c r="C57" s="191"/>
      <c r="D57" s="191"/>
    </row>
    <row r="58" spans="1:8" ht="20.100000000000001" customHeight="1" x14ac:dyDescent="0.3">
      <c r="A58" s="191"/>
      <c r="B58" s="191"/>
      <c r="C58" s="191"/>
      <c r="D58" s="191"/>
    </row>
    <row r="59" spans="1:8" ht="20.100000000000001" customHeight="1" x14ac:dyDescent="0.3">
      <c r="A59" s="191"/>
      <c r="B59" s="191"/>
      <c r="C59" s="191"/>
      <c r="D59" s="191"/>
    </row>
    <row r="60" spans="1:8" ht="20.100000000000001" customHeight="1" x14ac:dyDescent="0.3">
      <c r="A60" s="191"/>
      <c r="B60" s="191"/>
      <c r="C60" s="191"/>
      <c r="D60" s="191"/>
    </row>
    <row r="61" spans="1:8" ht="20.100000000000001" customHeight="1" x14ac:dyDescent="0.3">
      <c r="A61" s="191"/>
      <c r="B61" s="191"/>
      <c r="C61" s="191"/>
      <c r="D61" s="191"/>
    </row>
    <row r="62" spans="1:8" ht="20.100000000000001" customHeight="1" x14ac:dyDescent="0.3">
      <c r="A62" s="191"/>
      <c r="B62" s="191"/>
      <c r="C62" s="191"/>
      <c r="D62" s="191"/>
    </row>
    <row r="63" spans="1:8" ht="20.100000000000001" customHeight="1" x14ac:dyDescent="0.3">
      <c r="A63" s="191"/>
      <c r="B63" s="191"/>
      <c r="C63" s="191"/>
      <c r="D63" s="191"/>
    </row>
    <row r="64" spans="1:8" ht="20.100000000000001" customHeight="1" x14ac:dyDescent="0.3">
      <c r="A64" s="191"/>
      <c r="B64" s="191"/>
      <c r="C64" s="191"/>
      <c r="D64" s="191"/>
    </row>
    <row r="65" spans="1:4" ht="20.100000000000001" customHeight="1" x14ac:dyDescent="0.3">
      <c r="A65" s="191"/>
      <c r="B65" s="191"/>
      <c r="C65" s="191"/>
      <c r="D65" s="191"/>
    </row>
    <row r="66" spans="1:4" ht="20.100000000000001" customHeight="1" x14ac:dyDescent="0.3">
      <c r="A66" s="191"/>
      <c r="B66" s="191"/>
      <c r="C66" s="191"/>
      <c r="D66" s="191"/>
    </row>
    <row r="67" spans="1:4" ht="20.100000000000001" customHeight="1" x14ac:dyDescent="0.3">
      <c r="A67" s="191"/>
      <c r="B67" s="191"/>
      <c r="C67" s="191"/>
      <c r="D67" s="191"/>
    </row>
    <row r="68" spans="1:4" ht="20.100000000000001" customHeight="1" x14ac:dyDescent="0.3">
      <c r="A68" s="191"/>
      <c r="B68" s="191"/>
      <c r="C68" s="191"/>
      <c r="D68" s="191"/>
    </row>
    <row r="69" spans="1:4" ht="20.100000000000001" customHeight="1" x14ac:dyDescent="0.3">
      <c r="A69" s="191"/>
      <c r="B69" s="191"/>
      <c r="C69" s="191"/>
      <c r="D69" s="191"/>
    </row>
    <row r="70" spans="1:4" ht="20.100000000000001" customHeight="1" x14ac:dyDescent="0.3">
      <c r="A70" s="191"/>
      <c r="B70" s="191"/>
      <c r="C70" s="191"/>
      <c r="D70" s="191"/>
    </row>
    <row r="71" spans="1:4" ht="20.100000000000001" customHeight="1" x14ac:dyDescent="0.3">
      <c r="A71" s="191"/>
      <c r="B71" s="191"/>
      <c r="C71" s="191"/>
      <c r="D71" s="191"/>
    </row>
    <row r="72" spans="1:4" ht="20.100000000000001" customHeight="1" x14ac:dyDescent="0.3">
      <c r="A72" s="191"/>
      <c r="B72" s="191"/>
      <c r="C72" s="191"/>
      <c r="D72" s="191"/>
    </row>
    <row r="73" spans="1:4" ht="20.100000000000001" customHeight="1" x14ac:dyDescent="0.3">
      <c r="A73" s="191"/>
      <c r="B73" s="191"/>
      <c r="C73" s="191"/>
      <c r="D73" s="191"/>
    </row>
    <row r="74" spans="1:4" ht="20.100000000000001" customHeight="1" x14ac:dyDescent="0.3">
      <c r="A74" s="191"/>
      <c r="B74" s="191"/>
      <c r="C74" s="191"/>
      <c r="D74" s="191"/>
    </row>
    <row r="75" spans="1:4" ht="20.100000000000001" customHeight="1" x14ac:dyDescent="0.3">
      <c r="A75" s="191"/>
      <c r="B75" s="191"/>
      <c r="C75" s="191"/>
      <c r="D75" s="191"/>
    </row>
    <row r="76" spans="1:4" ht="20.100000000000001" customHeight="1" x14ac:dyDescent="0.3">
      <c r="A76" s="191"/>
      <c r="B76" s="191"/>
      <c r="C76" s="191"/>
      <c r="D76" s="191"/>
    </row>
    <row r="77" spans="1:4" ht="20.100000000000001" customHeight="1" x14ac:dyDescent="0.3">
      <c r="A77" s="191"/>
      <c r="B77" s="191"/>
      <c r="C77" s="191"/>
      <c r="D77" s="191"/>
    </row>
    <row r="78" spans="1:4" ht="20.100000000000001" customHeight="1" x14ac:dyDescent="0.3">
      <c r="A78" s="191"/>
      <c r="B78" s="191"/>
      <c r="C78" s="191"/>
      <c r="D78" s="191"/>
    </row>
    <row r="79" spans="1:4" ht="20.100000000000001" customHeight="1" x14ac:dyDescent="0.3">
      <c r="A79" s="191"/>
      <c r="B79" s="191"/>
      <c r="C79" s="191"/>
      <c r="D79" s="191"/>
    </row>
    <row r="80" spans="1:4" ht="20.100000000000001" customHeight="1" x14ac:dyDescent="0.3">
      <c r="A80" s="191"/>
      <c r="B80" s="191"/>
      <c r="C80" s="191"/>
      <c r="D80" s="191"/>
    </row>
    <row r="81" spans="1:4" ht="20.100000000000001" customHeight="1" x14ac:dyDescent="0.3">
      <c r="A81" s="191"/>
      <c r="B81" s="191"/>
      <c r="C81" s="191"/>
      <c r="D81" s="191"/>
    </row>
    <row r="82" spans="1:4" ht="20.100000000000001" customHeight="1" x14ac:dyDescent="0.3">
      <c r="A82" s="191"/>
      <c r="B82" s="191"/>
      <c r="C82" s="191"/>
      <c r="D82" s="191"/>
    </row>
    <row r="83" spans="1:4" ht="20.100000000000001" customHeight="1" x14ac:dyDescent="0.3">
      <c r="A83" s="191"/>
      <c r="B83" s="191"/>
      <c r="C83" s="191"/>
      <c r="D83" s="191"/>
    </row>
    <row r="84" spans="1:4" ht="20.100000000000001" customHeight="1" x14ac:dyDescent="0.3">
      <c r="A84" s="191"/>
      <c r="B84" s="191"/>
      <c r="C84" s="191"/>
      <c r="D84" s="191"/>
    </row>
    <row r="85" spans="1:4" ht="20.100000000000001" customHeight="1" x14ac:dyDescent="0.3">
      <c r="A85" s="191"/>
      <c r="B85" s="191"/>
      <c r="C85" s="191"/>
      <c r="D85" s="191"/>
    </row>
    <row r="86" spans="1:4" ht="20.100000000000001" customHeight="1" x14ac:dyDescent="0.3">
      <c r="A86" s="191"/>
      <c r="B86" s="191"/>
      <c r="C86" s="191"/>
      <c r="D86" s="191"/>
    </row>
    <row r="87" spans="1:4" ht="20.100000000000001" customHeight="1" x14ac:dyDescent="0.3">
      <c r="A87" s="191"/>
      <c r="B87" s="191"/>
      <c r="C87" s="191"/>
      <c r="D87" s="191"/>
    </row>
    <row r="88" spans="1:4" ht="20.100000000000001" customHeight="1" x14ac:dyDescent="0.3">
      <c r="A88" s="191"/>
      <c r="B88" s="191"/>
      <c r="C88" s="191"/>
      <c r="D88" s="191"/>
    </row>
    <row r="89" spans="1:4" ht="20.100000000000001" customHeight="1" x14ac:dyDescent="0.3">
      <c r="A89" s="191"/>
      <c r="B89" s="191"/>
      <c r="C89" s="191"/>
      <c r="D89" s="191"/>
    </row>
    <row r="90" spans="1:4" ht="20.100000000000001" customHeight="1" x14ac:dyDescent="0.3">
      <c r="A90" s="191"/>
      <c r="B90" s="191"/>
      <c r="C90" s="191"/>
      <c r="D90" s="191"/>
    </row>
    <row r="91" spans="1:4" ht="20.100000000000001" customHeight="1" x14ac:dyDescent="0.3">
      <c r="A91" s="191"/>
      <c r="B91" s="191"/>
      <c r="C91" s="191"/>
      <c r="D91" s="191"/>
    </row>
    <row r="92" spans="1:4" ht="20.100000000000001" customHeight="1" x14ac:dyDescent="0.3">
      <c r="A92" s="191"/>
      <c r="B92" s="191"/>
      <c r="C92" s="191"/>
      <c r="D92" s="191"/>
    </row>
    <row r="93" spans="1:4" ht="20.100000000000001" customHeight="1" x14ac:dyDescent="0.3">
      <c r="A93" s="191"/>
      <c r="B93" s="191"/>
      <c r="C93" s="191"/>
      <c r="D93" s="191"/>
    </row>
    <row r="94" spans="1:4" ht="20.100000000000001" customHeight="1" x14ac:dyDescent="0.3">
      <c r="A94" s="191"/>
      <c r="B94" s="191"/>
      <c r="C94" s="191"/>
      <c r="D94" s="191"/>
    </row>
    <row r="95" spans="1:4" ht="20.100000000000001" customHeight="1" x14ac:dyDescent="0.3">
      <c r="A95" s="191"/>
      <c r="B95" s="191"/>
      <c r="C95" s="191"/>
      <c r="D95" s="191"/>
    </row>
    <row r="96" spans="1:4" ht="20.100000000000001" customHeight="1" x14ac:dyDescent="0.3">
      <c r="A96" s="191"/>
      <c r="B96" s="191"/>
      <c r="C96" s="191"/>
      <c r="D96" s="191"/>
    </row>
    <row r="97" spans="1:4" ht="20.100000000000001" customHeight="1" x14ac:dyDescent="0.3">
      <c r="A97" s="191"/>
      <c r="B97" s="191"/>
      <c r="C97" s="191"/>
      <c r="D97" s="191"/>
    </row>
    <row r="98" spans="1:4" ht="20.100000000000001" customHeight="1" x14ac:dyDescent="0.3">
      <c r="A98" s="191"/>
      <c r="B98" s="191"/>
      <c r="C98" s="191"/>
      <c r="D98" s="191"/>
    </row>
    <row r="99" spans="1:4" ht="20.100000000000001" customHeight="1" x14ac:dyDescent="0.3">
      <c r="A99" s="191"/>
      <c r="B99" s="191"/>
      <c r="C99" s="191"/>
      <c r="D99" s="191"/>
    </row>
    <row r="100" spans="1:4" ht="20.100000000000001" customHeight="1" x14ac:dyDescent="0.3">
      <c r="A100" s="191"/>
      <c r="B100" s="191"/>
      <c r="C100" s="191"/>
      <c r="D100" s="191"/>
    </row>
    <row r="101" spans="1:4" ht="20.100000000000001" customHeight="1" x14ac:dyDescent="0.3">
      <c r="A101" s="191"/>
      <c r="B101" s="191"/>
      <c r="C101" s="191"/>
      <c r="D101" s="191"/>
    </row>
    <row r="102" spans="1:4" ht="20.100000000000001" customHeight="1" x14ac:dyDescent="0.3">
      <c r="A102" s="191"/>
      <c r="B102" s="191"/>
      <c r="C102" s="191"/>
      <c r="D102" s="191"/>
    </row>
    <row r="103" spans="1:4" ht="20.100000000000001" customHeight="1" x14ac:dyDescent="0.3">
      <c r="A103" s="191"/>
      <c r="B103" s="191"/>
      <c r="C103" s="191"/>
      <c r="D103" s="191"/>
    </row>
    <row r="104" spans="1:4" ht="20.100000000000001" customHeight="1" x14ac:dyDescent="0.3">
      <c r="A104" s="191"/>
      <c r="B104" s="191"/>
      <c r="C104" s="191"/>
      <c r="D104" s="191"/>
    </row>
    <row r="105" spans="1:4" ht="20.100000000000001" customHeight="1" x14ac:dyDescent="0.3">
      <c r="A105" s="191"/>
      <c r="B105" s="191"/>
      <c r="C105" s="191"/>
      <c r="D105" s="191"/>
    </row>
    <row r="106" spans="1:4" ht="20.100000000000001" customHeight="1" x14ac:dyDescent="0.3">
      <c r="A106" s="191"/>
      <c r="B106" s="191"/>
      <c r="C106" s="191"/>
      <c r="D106" s="191"/>
    </row>
    <row r="107" spans="1:4" ht="20.100000000000001" customHeight="1" x14ac:dyDescent="0.3">
      <c r="A107" s="191"/>
      <c r="B107" s="191"/>
      <c r="C107" s="191"/>
      <c r="D107" s="191"/>
    </row>
    <row r="108" spans="1:4" ht="20.100000000000001" customHeight="1" x14ac:dyDescent="0.3">
      <c r="A108" s="191"/>
      <c r="B108" s="191"/>
      <c r="C108" s="191"/>
      <c r="D108" s="191"/>
    </row>
    <row r="109" spans="1:4" ht="20.100000000000001" customHeight="1" x14ac:dyDescent="0.3">
      <c r="A109" s="191"/>
      <c r="B109" s="191"/>
      <c r="C109" s="191"/>
      <c r="D109" s="191"/>
    </row>
    <row r="110" spans="1:4" ht="20.100000000000001" customHeight="1" x14ac:dyDescent="0.3">
      <c r="A110" s="191"/>
      <c r="B110" s="191"/>
      <c r="C110" s="191"/>
      <c r="D110" s="191"/>
    </row>
    <row r="111" spans="1:4" ht="20.100000000000001" customHeight="1" x14ac:dyDescent="0.3">
      <c r="A111" s="191"/>
      <c r="B111" s="191"/>
      <c r="C111" s="191"/>
      <c r="D111" s="191"/>
    </row>
    <row r="112" spans="1:4" ht="20.100000000000001" customHeight="1" x14ac:dyDescent="0.3">
      <c r="A112" s="191"/>
      <c r="B112" s="191"/>
      <c r="C112" s="191"/>
      <c r="D112" s="191"/>
    </row>
    <row r="113" spans="1:4" ht="20.100000000000001" customHeight="1" x14ac:dyDescent="0.3">
      <c r="A113" s="191"/>
      <c r="B113" s="191"/>
      <c r="C113" s="191"/>
      <c r="D113" s="191"/>
    </row>
    <row r="114" spans="1:4" ht="20.100000000000001" customHeight="1" x14ac:dyDescent="0.3">
      <c r="A114" s="191"/>
      <c r="B114" s="191"/>
      <c r="C114" s="191"/>
      <c r="D114" s="191"/>
    </row>
    <row r="115" spans="1:4" ht="20.100000000000001" customHeight="1" x14ac:dyDescent="0.3">
      <c r="A115" s="191"/>
      <c r="B115" s="191"/>
      <c r="C115" s="191"/>
      <c r="D115" s="191"/>
    </row>
    <row r="116" spans="1:4" ht="20.100000000000001" customHeight="1" x14ac:dyDescent="0.3">
      <c r="A116" s="191"/>
      <c r="B116" s="191"/>
      <c r="C116" s="191"/>
      <c r="D116" s="191"/>
    </row>
    <row r="117" spans="1:4" ht="20.100000000000001" customHeight="1" x14ac:dyDescent="0.3">
      <c r="A117" s="191"/>
      <c r="B117" s="191"/>
      <c r="C117" s="191"/>
      <c r="D117" s="191"/>
    </row>
    <row r="118" spans="1:4" ht="20.100000000000001" customHeight="1" x14ac:dyDescent="0.3">
      <c r="A118" s="191"/>
      <c r="B118" s="191"/>
      <c r="C118" s="191"/>
      <c r="D118" s="191"/>
    </row>
    <row r="119" spans="1:4" ht="20.100000000000001" customHeight="1" x14ac:dyDescent="0.3">
      <c r="A119" s="191"/>
      <c r="B119" s="191"/>
      <c r="C119" s="191"/>
      <c r="D119" s="191"/>
    </row>
    <row r="120" spans="1:4" ht="20.100000000000001" customHeight="1" x14ac:dyDescent="0.3">
      <c r="A120" s="191"/>
      <c r="B120" s="191"/>
      <c r="C120" s="191"/>
      <c r="D120" s="191"/>
    </row>
    <row r="121" spans="1:4" ht="20.100000000000001" customHeight="1" x14ac:dyDescent="0.3">
      <c r="A121" s="191"/>
      <c r="B121" s="191"/>
      <c r="C121" s="191"/>
      <c r="D121" s="191"/>
    </row>
    <row r="122" spans="1:4" ht="20.100000000000001" customHeight="1" x14ac:dyDescent="0.3">
      <c r="A122" s="191"/>
      <c r="B122" s="191"/>
      <c r="C122" s="191"/>
      <c r="D122" s="191"/>
    </row>
    <row r="123" spans="1:4" ht="20.100000000000001" customHeight="1" x14ac:dyDescent="0.3">
      <c r="A123" s="191"/>
      <c r="B123" s="191"/>
      <c r="C123" s="191"/>
      <c r="D123" s="191"/>
    </row>
    <row r="124" spans="1:4" ht="20.100000000000001" customHeight="1" x14ac:dyDescent="0.3">
      <c r="A124" s="191"/>
      <c r="B124" s="191"/>
      <c r="C124" s="191"/>
      <c r="D124" s="191"/>
    </row>
    <row r="125" spans="1:4" ht="20.100000000000001" customHeight="1" x14ac:dyDescent="0.3">
      <c r="A125" s="191"/>
      <c r="B125" s="191"/>
      <c r="C125" s="191"/>
      <c r="D125" s="191"/>
    </row>
    <row r="126" spans="1:4" ht="20.100000000000001" customHeight="1" x14ac:dyDescent="0.3">
      <c r="A126" s="191"/>
      <c r="B126" s="191"/>
      <c r="C126" s="191"/>
      <c r="D126" s="191"/>
    </row>
    <row r="127" spans="1:4" ht="20.100000000000001" customHeight="1" x14ac:dyDescent="0.3">
      <c r="A127" s="191"/>
      <c r="B127" s="191"/>
      <c r="C127" s="191"/>
      <c r="D127" s="191"/>
    </row>
    <row r="128" spans="1:4" ht="20.100000000000001" customHeight="1" x14ac:dyDescent="0.3">
      <c r="A128" s="191"/>
      <c r="B128" s="191"/>
      <c r="C128" s="191"/>
      <c r="D128" s="191"/>
    </row>
    <row r="129" spans="1:4" ht="20.100000000000001" customHeight="1" x14ac:dyDescent="0.3">
      <c r="A129" s="191"/>
      <c r="B129" s="191"/>
      <c r="C129" s="191"/>
      <c r="D129" s="191"/>
    </row>
    <row r="130" spans="1:4" ht="20.100000000000001" customHeight="1" x14ac:dyDescent="0.3">
      <c r="A130" s="191"/>
      <c r="B130" s="191"/>
      <c r="C130" s="191"/>
      <c r="D130" s="191"/>
    </row>
    <row r="131" spans="1:4" ht="20.100000000000001" customHeight="1" x14ac:dyDescent="0.3">
      <c r="A131" s="191"/>
      <c r="B131" s="191"/>
      <c r="C131" s="191"/>
      <c r="D131" s="191"/>
    </row>
    <row r="132" spans="1:4" ht="20.100000000000001" customHeight="1" x14ac:dyDescent="0.3">
      <c r="A132" s="191"/>
      <c r="B132" s="191"/>
      <c r="C132" s="191"/>
      <c r="D132" s="191"/>
    </row>
    <row r="133" spans="1:4" ht="20.100000000000001" customHeight="1" x14ac:dyDescent="0.3">
      <c r="A133" s="191"/>
      <c r="B133" s="191"/>
      <c r="C133" s="191"/>
      <c r="D133" s="191"/>
    </row>
    <row r="134" spans="1:4" ht="20.100000000000001" customHeight="1" x14ac:dyDescent="0.3">
      <c r="A134" s="191"/>
      <c r="B134" s="191"/>
      <c r="C134" s="191"/>
      <c r="D134" s="191"/>
    </row>
    <row r="135" spans="1:4" ht="20.100000000000001" customHeight="1" x14ac:dyDescent="0.3">
      <c r="A135" s="191"/>
      <c r="B135" s="191"/>
      <c r="C135" s="191"/>
      <c r="D135" s="191"/>
    </row>
    <row r="136" spans="1:4" ht="20.100000000000001" customHeight="1" x14ac:dyDescent="0.3">
      <c r="A136" s="191"/>
      <c r="B136" s="191"/>
      <c r="C136" s="191"/>
      <c r="D136" s="191"/>
    </row>
    <row r="137" spans="1:4" ht="20.100000000000001" customHeight="1" x14ac:dyDescent="0.3">
      <c r="A137" s="191"/>
      <c r="B137" s="191"/>
      <c r="C137" s="191"/>
      <c r="D137" s="191"/>
    </row>
    <row r="138" spans="1:4" ht="20.100000000000001" customHeight="1" x14ac:dyDescent="0.3">
      <c r="A138" s="191"/>
      <c r="B138" s="191"/>
      <c r="C138" s="191"/>
      <c r="D138" s="191"/>
    </row>
    <row r="139" spans="1:4" ht="20.100000000000001" customHeight="1" x14ac:dyDescent="0.3">
      <c r="A139" s="191"/>
      <c r="B139" s="191"/>
      <c r="C139" s="191"/>
      <c r="D139" s="191"/>
    </row>
    <row r="140" spans="1:4" ht="20.100000000000001" customHeight="1" x14ac:dyDescent="0.3">
      <c r="A140" s="191"/>
      <c r="B140" s="191"/>
      <c r="C140" s="191"/>
      <c r="D140" s="191"/>
    </row>
    <row r="141" spans="1:4" ht="20.100000000000001" customHeight="1" x14ac:dyDescent="0.3">
      <c r="A141" s="191"/>
      <c r="B141" s="191"/>
      <c r="C141" s="191"/>
      <c r="D141" s="191"/>
    </row>
    <row r="142" spans="1:4" ht="20.100000000000001" customHeight="1" x14ac:dyDescent="0.3">
      <c r="A142" s="191"/>
      <c r="B142" s="191"/>
      <c r="C142" s="191"/>
      <c r="D142" s="191"/>
    </row>
    <row r="143" spans="1:4" ht="20.100000000000001" customHeight="1" x14ac:dyDescent="0.3">
      <c r="A143" s="191"/>
      <c r="B143" s="191"/>
      <c r="C143" s="191"/>
      <c r="D143" s="191"/>
    </row>
    <row r="144" spans="1:4" ht="20.100000000000001" customHeight="1" x14ac:dyDescent="0.3">
      <c r="A144" s="191"/>
      <c r="B144" s="191"/>
      <c r="C144" s="191"/>
      <c r="D144" s="191"/>
    </row>
    <row r="145" spans="1:4" ht="20.100000000000001" customHeight="1" x14ac:dyDescent="0.3">
      <c r="A145" s="191"/>
      <c r="B145" s="191"/>
      <c r="C145" s="191"/>
      <c r="D145" s="191"/>
    </row>
    <row r="146" spans="1:4" ht="20.100000000000001" customHeight="1" x14ac:dyDescent="0.3">
      <c r="A146" s="191"/>
      <c r="B146" s="191"/>
      <c r="C146" s="191"/>
      <c r="D146" s="191"/>
    </row>
    <row r="147" spans="1:4" ht="20.100000000000001" customHeight="1" x14ac:dyDescent="0.3">
      <c r="A147" s="191"/>
      <c r="B147" s="191"/>
      <c r="C147" s="191"/>
      <c r="D147" s="191"/>
    </row>
    <row r="148" spans="1:4" ht="20.100000000000001" customHeight="1" x14ac:dyDescent="0.3">
      <c r="A148" s="191"/>
      <c r="B148" s="191"/>
      <c r="C148" s="191"/>
      <c r="D148" s="191"/>
    </row>
    <row r="149" spans="1:4" ht="20.100000000000001" customHeight="1" x14ac:dyDescent="0.3">
      <c r="A149" s="191"/>
      <c r="B149" s="191"/>
      <c r="C149" s="191"/>
      <c r="D149" s="191"/>
    </row>
    <row r="150" spans="1:4" ht="20.100000000000001" customHeight="1" x14ac:dyDescent="0.3">
      <c r="A150" s="191"/>
      <c r="B150" s="191"/>
      <c r="C150" s="191"/>
      <c r="D150" s="191"/>
    </row>
    <row r="151" spans="1:4" ht="20.100000000000001" customHeight="1" x14ac:dyDescent="0.3">
      <c r="A151" s="191"/>
      <c r="B151" s="191"/>
      <c r="C151" s="191"/>
      <c r="D151" s="191"/>
    </row>
    <row r="152" spans="1:4" ht="20.100000000000001" customHeight="1" x14ac:dyDescent="0.3">
      <c r="A152" s="191"/>
      <c r="B152" s="191"/>
      <c r="C152" s="191"/>
      <c r="D152" s="191"/>
    </row>
    <row r="153" spans="1:4" ht="20.100000000000001" customHeight="1" x14ac:dyDescent="0.3">
      <c r="A153" s="191"/>
      <c r="B153" s="191"/>
      <c r="C153" s="191"/>
      <c r="D153" s="191"/>
    </row>
    <row r="154" spans="1:4" ht="20.100000000000001" customHeight="1" x14ac:dyDescent="0.3">
      <c r="A154" s="191"/>
      <c r="B154" s="191"/>
      <c r="C154" s="191"/>
      <c r="D154" s="191"/>
    </row>
    <row r="155" spans="1:4" ht="20.100000000000001" customHeight="1" x14ac:dyDescent="0.3">
      <c r="A155" s="191"/>
      <c r="B155" s="191"/>
      <c r="C155" s="191"/>
      <c r="D155" s="191"/>
    </row>
    <row r="156" spans="1:4" ht="20.100000000000001" customHeight="1" x14ac:dyDescent="0.3">
      <c r="A156" s="191"/>
      <c r="B156" s="191"/>
      <c r="C156" s="191"/>
      <c r="D156" s="191"/>
    </row>
    <row r="157" spans="1:4" ht="20.100000000000001" customHeight="1" x14ac:dyDescent="0.3">
      <c r="A157" s="191"/>
      <c r="B157" s="191"/>
      <c r="C157" s="191"/>
      <c r="D157" s="191"/>
    </row>
    <row r="158" spans="1:4" ht="20.100000000000001" customHeight="1" x14ac:dyDescent="0.3">
      <c r="A158" s="191"/>
      <c r="B158" s="191"/>
      <c r="C158" s="191"/>
      <c r="D158" s="191"/>
    </row>
    <row r="159" spans="1:4" ht="20.100000000000001" customHeight="1" x14ac:dyDescent="0.3">
      <c r="A159" s="191"/>
      <c r="B159" s="191"/>
      <c r="C159" s="191"/>
      <c r="D159" s="191"/>
    </row>
    <row r="160" spans="1:4" ht="20.100000000000001" customHeight="1" x14ac:dyDescent="0.3">
      <c r="A160" s="191"/>
      <c r="B160" s="191"/>
      <c r="C160" s="191"/>
      <c r="D160" s="191"/>
    </row>
    <row r="161" spans="1:4" ht="20.100000000000001" customHeight="1" x14ac:dyDescent="0.3">
      <c r="A161" s="191"/>
      <c r="B161" s="191"/>
      <c r="C161" s="191"/>
      <c r="D161" s="191"/>
    </row>
    <row r="162" spans="1:4" ht="20.100000000000001" customHeight="1" x14ac:dyDescent="0.3">
      <c r="A162" s="191"/>
      <c r="B162" s="191"/>
      <c r="C162" s="191"/>
      <c r="D162" s="191"/>
    </row>
    <row r="163" spans="1:4" ht="20.100000000000001" customHeight="1" x14ac:dyDescent="0.3">
      <c r="A163" s="191"/>
      <c r="B163" s="191"/>
      <c r="C163" s="191"/>
      <c r="D163" s="191"/>
    </row>
    <row r="164" spans="1:4" ht="20.100000000000001" customHeight="1" x14ac:dyDescent="0.3">
      <c r="A164" s="191"/>
      <c r="B164" s="191"/>
      <c r="C164" s="191"/>
      <c r="D164" s="191"/>
    </row>
    <row r="165" spans="1:4" ht="20.100000000000001" customHeight="1" x14ac:dyDescent="0.3">
      <c r="A165" s="191"/>
      <c r="B165" s="191"/>
      <c r="C165" s="191"/>
      <c r="D165" s="191"/>
    </row>
    <row r="166" spans="1:4" ht="20.100000000000001" customHeight="1" x14ac:dyDescent="0.3">
      <c r="A166" s="191"/>
      <c r="B166" s="191"/>
      <c r="C166" s="191"/>
      <c r="D166" s="191"/>
    </row>
    <row r="167" spans="1:4" ht="20.100000000000001" customHeight="1" x14ac:dyDescent="0.3">
      <c r="A167" s="191"/>
      <c r="B167" s="191"/>
      <c r="C167" s="191"/>
      <c r="D167" s="191"/>
    </row>
    <row r="168" spans="1:4" ht="20.100000000000001" customHeight="1" x14ac:dyDescent="0.3">
      <c r="A168" s="191"/>
      <c r="B168" s="191"/>
      <c r="C168" s="191"/>
      <c r="D168" s="191"/>
    </row>
    <row r="169" spans="1:4" ht="20.100000000000001" customHeight="1" x14ac:dyDescent="0.3">
      <c r="A169" s="191"/>
      <c r="B169" s="191"/>
      <c r="C169" s="191"/>
      <c r="D169" s="191"/>
    </row>
    <row r="170" spans="1:4" ht="20.100000000000001" customHeight="1" x14ac:dyDescent="0.3">
      <c r="A170" s="191"/>
      <c r="B170" s="191"/>
      <c r="C170" s="191"/>
      <c r="D170" s="191"/>
    </row>
    <row r="171" spans="1:4" ht="20.100000000000001" customHeight="1" x14ac:dyDescent="0.3">
      <c r="A171" s="191"/>
      <c r="B171" s="191"/>
      <c r="C171" s="191"/>
      <c r="D171" s="191"/>
    </row>
    <row r="172" spans="1:4" ht="20.100000000000001" customHeight="1" x14ac:dyDescent="0.3">
      <c r="A172" s="191"/>
      <c r="B172" s="191"/>
      <c r="C172" s="191"/>
      <c r="D172" s="191"/>
    </row>
    <row r="173" spans="1:4" ht="20.100000000000001" customHeight="1" x14ac:dyDescent="0.3">
      <c r="A173" s="191"/>
      <c r="B173" s="191"/>
      <c r="C173" s="191"/>
      <c r="D173" s="191"/>
    </row>
    <row r="174" spans="1:4" ht="20.100000000000001" customHeight="1" x14ac:dyDescent="0.3">
      <c r="A174" s="191"/>
      <c r="B174" s="191"/>
      <c r="C174" s="191"/>
      <c r="D174" s="191"/>
    </row>
    <row r="175" spans="1:4" ht="20.100000000000001" customHeight="1" x14ac:dyDescent="0.3">
      <c r="A175" s="191"/>
      <c r="B175" s="191"/>
      <c r="C175" s="191"/>
      <c r="D175" s="191"/>
    </row>
    <row r="176" spans="1:4" ht="20.100000000000001" customHeight="1" x14ac:dyDescent="0.3">
      <c r="A176" s="191"/>
      <c r="B176" s="191"/>
      <c r="C176" s="191"/>
      <c r="D176" s="191"/>
    </row>
    <row r="177" spans="1:4" ht="20.100000000000001" customHeight="1" x14ac:dyDescent="0.3">
      <c r="A177" s="191"/>
      <c r="B177" s="191"/>
      <c r="C177" s="191"/>
      <c r="D177" s="191"/>
    </row>
    <row r="178" spans="1:4" ht="20.100000000000001" customHeight="1" x14ac:dyDescent="0.3">
      <c r="A178" s="191"/>
      <c r="B178" s="191"/>
      <c r="C178" s="191"/>
      <c r="D178" s="191"/>
    </row>
    <row r="179" spans="1:4" ht="20.100000000000001" customHeight="1" x14ac:dyDescent="0.3">
      <c r="A179" s="191"/>
      <c r="B179" s="191"/>
      <c r="C179" s="191"/>
      <c r="D179" s="191"/>
    </row>
    <row r="180" spans="1:4" ht="20.100000000000001" customHeight="1" x14ac:dyDescent="0.3">
      <c r="A180" s="191"/>
      <c r="B180" s="191"/>
      <c r="C180" s="191"/>
      <c r="D180" s="191"/>
    </row>
    <row r="181" spans="1:4" ht="20.100000000000001" customHeight="1" x14ac:dyDescent="0.3">
      <c r="A181" s="191"/>
      <c r="B181" s="191"/>
      <c r="C181" s="191"/>
      <c r="D181" s="191"/>
    </row>
    <row r="182" spans="1:4" ht="20.100000000000001" customHeight="1" x14ac:dyDescent="0.3">
      <c r="A182" s="191"/>
      <c r="B182" s="191"/>
      <c r="C182" s="191"/>
      <c r="D182" s="191"/>
    </row>
    <row r="183" spans="1:4" ht="20.100000000000001" customHeight="1" x14ac:dyDescent="0.3">
      <c r="A183" s="191"/>
      <c r="B183" s="191"/>
      <c r="C183" s="191"/>
      <c r="D183" s="191"/>
    </row>
    <row r="184" spans="1:4" ht="20.100000000000001" customHeight="1" x14ac:dyDescent="0.3">
      <c r="A184" s="191"/>
      <c r="B184" s="191"/>
      <c r="C184" s="191"/>
      <c r="D184" s="191"/>
    </row>
    <row r="185" spans="1:4" ht="20.100000000000001" customHeight="1" x14ac:dyDescent="0.3">
      <c r="A185" s="191"/>
      <c r="B185" s="191"/>
      <c r="C185" s="191"/>
      <c r="D185" s="191"/>
    </row>
    <row r="186" spans="1:4" ht="20.100000000000001" customHeight="1" x14ac:dyDescent="0.3">
      <c r="A186" s="191"/>
      <c r="B186" s="191"/>
      <c r="C186" s="191"/>
      <c r="D186" s="191"/>
    </row>
    <row r="187" spans="1:4" ht="20.100000000000001" customHeight="1" x14ac:dyDescent="0.3">
      <c r="A187" s="191"/>
      <c r="B187" s="191"/>
      <c r="C187" s="191"/>
      <c r="D187" s="191"/>
    </row>
    <row r="188" spans="1:4" ht="20.100000000000001" customHeight="1" x14ac:dyDescent="0.3">
      <c r="A188" s="191"/>
      <c r="B188" s="191"/>
      <c r="C188" s="191"/>
      <c r="D188" s="191"/>
    </row>
    <row r="189" spans="1:4" ht="20.100000000000001" customHeight="1" x14ac:dyDescent="0.3">
      <c r="A189" s="191"/>
      <c r="B189" s="191"/>
      <c r="C189" s="191"/>
      <c r="D189" s="191"/>
    </row>
    <row r="190" spans="1:4" ht="20.100000000000001" customHeight="1" x14ac:dyDescent="0.3">
      <c r="A190" s="191"/>
      <c r="B190" s="191"/>
      <c r="C190" s="191"/>
      <c r="D190" s="191"/>
    </row>
    <row r="191" spans="1:4" ht="20.100000000000001" customHeight="1" x14ac:dyDescent="0.3">
      <c r="A191" s="191"/>
      <c r="B191" s="191"/>
      <c r="C191" s="191"/>
      <c r="D191" s="191"/>
    </row>
    <row r="192" spans="1:4" ht="20.100000000000001" customHeight="1" x14ac:dyDescent="0.3">
      <c r="A192" s="191"/>
      <c r="B192" s="191"/>
      <c r="C192" s="191"/>
      <c r="D192" s="191"/>
    </row>
    <row r="193" spans="1:4" ht="20.100000000000001" customHeight="1" x14ac:dyDescent="0.3">
      <c r="A193" s="191"/>
      <c r="B193" s="191"/>
      <c r="C193" s="191"/>
      <c r="D193" s="191"/>
    </row>
    <row r="194" spans="1:4" ht="20.100000000000001" customHeight="1" x14ac:dyDescent="0.3">
      <c r="A194" s="191"/>
      <c r="B194" s="191"/>
      <c r="C194" s="191"/>
      <c r="D194" s="191"/>
    </row>
    <row r="195" spans="1:4" ht="20.100000000000001" customHeight="1" x14ac:dyDescent="0.3">
      <c r="A195" s="191"/>
      <c r="B195" s="191"/>
      <c r="C195" s="191"/>
      <c r="D195" s="191"/>
    </row>
    <row r="196" spans="1:4" ht="20.100000000000001" customHeight="1" x14ac:dyDescent="0.3">
      <c r="A196" s="191"/>
      <c r="B196" s="191"/>
      <c r="C196" s="191"/>
      <c r="D196" s="191"/>
    </row>
    <row r="197" spans="1:4" ht="20.100000000000001" customHeight="1" x14ac:dyDescent="0.3">
      <c r="A197" s="191"/>
      <c r="B197" s="191"/>
      <c r="C197" s="191"/>
      <c r="D197" s="191"/>
    </row>
    <row r="198" spans="1:4" ht="20.100000000000001" customHeight="1" x14ac:dyDescent="0.3">
      <c r="A198" s="191"/>
      <c r="B198" s="191"/>
      <c r="C198" s="191"/>
      <c r="D198" s="191"/>
    </row>
    <row r="199" spans="1:4" ht="20.100000000000001" customHeight="1" x14ac:dyDescent="0.3">
      <c r="A199" s="191"/>
      <c r="B199" s="191"/>
      <c r="C199" s="191"/>
      <c r="D199" s="191"/>
    </row>
    <row r="200" spans="1:4" ht="20.100000000000001" customHeight="1" x14ac:dyDescent="0.3">
      <c r="A200" s="191"/>
      <c r="B200" s="191"/>
      <c r="C200" s="191"/>
      <c r="D200" s="191"/>
    </row>
    <row r="201" spans="1:4" ht="20.100000000000001" customHeight="1" x14ac:dyDescent="0.3">
      <c r="A201" s="191"/>
      <c r="B201" s="191"/>
      <c r="C201" s="191"/>
      <c r="D201" s="191"/>
    </row>
    <row r="202" spans="1:4" ht="20.100000000000001" customHeight="1" x14ac:dyDescent="0.3">
      <c r="A202" s="191"/>
      <c r="B202" s="191"/>
      <c r="C202" s="191"/>
      <c r="D202" s="191"/>
    </row>
    <row r="203" spans="1:4" ht="20.100000000000001" customHeight="1" x14ac:dyDescent="0.3">
      <c r="A203" s="191"/>
      <c r="B203" s="191"/>
      <c r="C203" s="191"/>
      <c r="D203" s="191"/>
    </row>
    <row r="204" spans="1:4" ht="20.100000000000001" customHeight="1" x14ac:dyDescent="0.3">
      <c r="A204" s="191"/>
      <c r="B204" s="191"/>
      <c r="C204" s="191"/>
      <c r="D204" s="191"/>
    </row>
    <row r="205" spans="1:4" ht="20.100000000000001" customHeight="1" x14ac:dyDescent="0.3">
      <c r="A205" s="191"/>
      <c r="B205" s="191"/>
      <c r="C205" s="191"/>
      <c r="D205" s="191"/>
    </row>
    <row r="206" spans="1:4" ht="20.100000000000001" customHeight="1" x14ac:dyDescent="0.3">
      <c r="A206" s="191"/>
      <c r="B206" s="191"/>
      <c r="C206" s="191"/>
      <c r="D206" s="191"/>
    </row>
    <row r="207" spans="1:4" ht="20.100000000000001" customHeight="1" x14ac:dyDescent="0.3">
      <c r="A207" s="191"/>
      <c r="B207" s="191"/>
      <c r="C207" s="191"/>
      <c r="D207" s="191"/>
    </row>
    <row r="208" spans="1:4" ht="20.100000000000001" customHeight="1" x14ac:dyDescent="0.3">
      <c r="A208" s="191"/>
      <c r="B208" s="191"/>
      <c r="C208" s="191"/>
      <c r="D208" s="191"/>
    </row>
    <row r="209" spans="1:4" ht="20.100000000000001" customHeight="1" x14ac:dyDescent="0.3">
      <c r="A209" s="191"/>
      <c r="B209" s="191"/>
      <c r="C209" s="191"/>
      <c r="D209" s="191"/>
    </row>
    <row r="210" spans="1:4" ht="20.100000000000001" customHeight="1" x14ac:dyDescent="0.3">
      <c r="A210" s="191"/>
      <c r="B210" s="191"/>
      <c r="C210" s="191"/>
      <c r="D210" s="191"/>
    </row>
    <row r="211" spans="1:4" ht="20.100000000000001" customHeight="1" x14ac:dyDescent="0.3">
      <c r="A211" s="191"/>
      <c r="B211" s="191"/>
      <c r="C211" s="191"/>
      <c r="D211" s="191"/>
    </row>
    <row r="212" spans="1:4" ht="20.100000000000001" customHeight="1" x14ac:dyDescent="0.3">
      <c r="A212" s="191"/>
      <c r="B212" s="191"/>
      <c r="C212" s="191"/>
      <c r="D212" s="191"/>
    </row>
    <row r="213" spans="1:4" ht="20.100000000000001" customHeight="1" x14ac:dyDescent="0.3">
      <c r="A213" s="191"/>
      <c r="B213" s="191"/>
      <c r="C213" s="191"/>
      <c r="D213" s="191"/>
    </row>
    <row r="214" spans="1:4" ht="20.100000000000001" customHeight="1" x14ac:dyDescent="0.3">
      <c r="A214" s="191"/>
      <c r="B214" s="191"/>
      <c r="C214" s="191"/>
      <c r="D214" s="191"/>
    </row>
    <row r="215" spans="1:4" ht="20.100000000000001" customHeight="1" x14ac:dyDescent="0.3">
      <c r="A215" s="191"/>
      <c r="B215" s="191"/>
      <c r="C215" s="191"/>
      <c r="D215" s="191"/>
    </row>
    <row r="216" spans="1:4" ht="20.100000000000001" customHeight="1" x14ac:dyDescent="0.3">
      <c r="A216" s="191"/>
      <c r="B216" s="191"/>
      <c r="C216" s="191"/>
      <c r="D216" s="191"/>
    </row>
    <row r="217" spans="1:4" ht="20.100000000000001" customHeight="1" x14ac:dyDescent="0.3">
      <c r="A217" s="191"/>
      <c r="B217" s="191"/>
      <c r="C217" s="191"/>
      <c r="D217" s="191"/>
    </row>
    <row r="218" spans="1:4" ht="20.100000000000001" customHeight="1" x14ac:dyDescent="0.3">
      <c r="A218" s="191"/>
      <c r="B218" s="191"/>
      <c r="C218" s="191"/>
      <c r="D218" s="191"/>
    </row>
    <row r="219" spans="1:4" ht="20.100000000000001" customHeight="1" x14ac:dyDescent="0.3">
      <c r="A219" s="191"/>
      <c r="B219" s="191"/>
      <c r="C219" s="191"/>
      <c r="D219" s="191"/>
    </row>
    <row r="220" spans="1:4" ht="20.100000000000001" customHeight="1" x14ac:dyDescent="0.3">
      <c r="A220" s="191"/>
      <c r="B220" s="191"/>
      <c r="C220" s="191"/>
      <c r="D220" s="191"/>
    </row>
    <row r="221" spans="1:4" ht="20.100000000000001" customHeight="1" x14ac:dyDescent="0.3">
      <c r="A221" s="191"/>
      <c r="B221" s="191"/>
      <c r="C221" s="191"/>
      <c r="D221" s="191"/>
    </row>
    <row r="222" spans="1:4" ht="20.100000000000001" customHeight="1" x14ac:dyDescent="0.3">
      <c r="A222" s="191"/>
      <c r="B222" s="191"/>
      <c r="C222" s="191"/>
      <c r="D222" s="191"/>
    </row>
    <row r="223" spans="1:4" ht="20.100000000000001" customHeight="1" x14ac:dyDescent="0.3">
      <c r="A223" s="191"/>
      <c r="B223" s="191"/>
      <c r="C223" s="191"/>
      <c r="D223" s="191"/>
    </row>
    <row r="224" spans="1:4" ht="20.100000000000001" customHeight="1" x14ac:dyDescent="0.3">
      <c r="A224" s="191"/>
      <c r="B224" s="191"/>
      <c r="C224" s="191"/>
      <c r="D224" s="191"/>
    </row>
    <row r="225" spans="1:4" ht="20.100000000000001" customHeight="1" x14ac:dyDescent="0.3">
      <c r="A225" s="191"/>
      <c r="B225" s="191"/>
      <c r="C225" s="191"/>
      <c r="D225" s="191"/>
    </row>
    <row r="226" spans="1:4" ht="20.100000000000001" customHeight="1" x14ac:dyDescent="0.3">
      <c r="A226" s="191"/>
      <c r="B226" s="191"/>
      <c r="C226" s="191"/>
      <c r="D226" s="191"/>
    </row>
    <row r="227" spans="1:4" ht="20.100000000000001" customHeight="1" x14ac:dyDescent="0.3">
      <c r="A227" s="191"/>
      <c r="B227" s="191"/>
      <c r="C227" s="191"/>
      <c r="D227" s="191"/>
    </row>
    <row r="228" spans="1:4" ht="20.100000000000001" customHeight="1" x14ac:dyDescent="0.3">
      <c r="A228" s="191"/>
      <c r="B228" s="191"/>
      <c r="C228" s="191"/>
      <c r="D228" s="191"/>
    </row>
    <row r="229" spans="1:4" ht="20.100000000000001" customHeight="1" x14ac:dyDescent="0.3">
      <c r="A229" s="191"/>
      <c r="B229" s="191"/>
      <c r="C229" s="191"/>
      <c r="D229" s="191"/>
    </row>
    <row r="230" spans="1:4" ht="20.100000000000001" customHeight="1" x14ac:dyDescent="0.3">
      <c r="A230" s="191"/>
      <c r="B230" s="191"/>
      <c r="C230" s="191"/>
      <c r="D230" s="191"/>
    </row>
    <row r="231" spans="1:4" ht="20.100000000000001" customHeight="1" x14ac:dyDescent="0.3">
      <c r="A231" s="191"/>
      <c r="B231" s="191"/>
      <c r="C231" s="191"/>
      <c r="D231" s="191"/>
    </row>
    <row r="232" spans="1:4" ht="20.100000000000001" customHeight="1" x14ac:dyDescent="0.3">
      <c r="A232" s="191"/>
      <c r="B232" s="191"/>
      <c r="C232" s="191"/>
      <c r="D232" s="191"/>
    </row>
    <row r="233" spans="1:4" ht="20.100000000000001" customHeight="1" x14ac:dyDescent="0.3">
      <c r="A233" s="191"/>
      <c r="B233" s="191"/>
      <c r="C233" s="191"/>
      <c r="D233" s="191"/>
    </row>
    <row r="234" spans="1:4" ht="20.100000000000001" customHeight="1" x14ac:dyDescent="0.3">
      <c r="A234" s="191"/>
      <c r="B234" s="191"/>
      <c r="C234" s="191"/>
      <c r="D234" s="191"/>
    </row>
    <row r="235" spans="1:4" ht="20.100000000000001" customHeight="1" x14ac:dyDescent="0.3">
      <c r="A235" s="191"/>
      <c r="B235" s="191"/>
      <c r="C235" s="191"/>
      <c r="D235" s="191"/>
    </row>
    <row r="236" spans="1:4" ht="20.100000000000001" customHeight="1" x14ac:dyDescent="0.3">
      <c r="A236" s="191"/>
      <c r="B236" s="191"/>
      <c r="C236" s="191"/>
      <c r="D236" s="191"/>
    </row>
    <row r="237" spans="1:4" ht="20.100000000000001" customHeight="1" x14ac:dyDescent="0.3">
      <c r="A237" s="191"/>
      <c r="B237" s="191"/>
      <c r="C237" s="191"/>
      <c r="D237" s="191"/>
    </row>
    <row r="238" spans="1:4" ht="20.100000000000001" customHeight="1" x14ac:dyDescent="0.3">
      <c r="A238" s="191"/>
      <c r="B238" s="191"/>
      <c r="C238" s="191"/>
      <c r="D238" s="191"/>
    </row>
    <row r="239" spans="1:4" ht="20.100000000000001" customHeight="1" x14ac:dyDescent="0.3">
      <c r="A239" s="191"/>
      <c r="B239" s="191"/>
      <c r="C239" s="191"/>
      <c r="D239" s="191"/>
    </row>
    <row r="240" spans="1:4" ht="20.100000000000001" customHeight="1" x14ac:dyDescent="0.3">
      <c r="A240" s="191"/>
      <c r="B240" s="191"/>
      <c r="C240" s="191"/>
      <c r="D240" s="191"/>
    </row>
    <row r="241" spans="1:4" ht="20.100000000000001" customHeight="1" x14ac:dyDescent="0.3">
      <c r="A241" s="191"/>
      <c r="B241" s="191"/>
      <c r="C241" s="191"/>
      <c r="D241" s="191"/>
    </row>
    <row r="242" spans="1:4" ht="20.100000000000001" customHeight="1" x14ac:dyDescent="0.3">
      <c r="A242" s="191"/>
      <c r="B242" s="191"/>
      <c r="C242" s="191"/>
      <c r="D242" s="191"/>
    </row>
    <row r="243" spans="1:4" ht="20.100000000000001" customHeight="1" x14ac:dyDescent="0.3">
      <c r="A243" s="191"/>
      <c r="B243" s="191"/>
      <c r="C243" s="191"/>
      <c r="D243" s="191"/>
    </row>
    <row r="244" spans="1:4" ht="20.100000000000001" customHeight="1" x14ac:dyDescent="0.3">
      <c r="A244" s="191"/>
      <c r="B244" s="191"/>
      <c r="C244" s="191"/>
      <c r="D244" s="191"/>
    </row>
    <row r="245" spans="1:4" ht="20.100000000000001" customHeight="1" x14ac:dyDescent="0.3">
      <c r="A245" s="191"/>
      <c r="B245" s="191"/>
      <c r="C245" s="191"/>
      <c r="D245" s="191"/>
    </row>
    <row r="246" spans="1:4" ht="20.100000000000001" customHeight="1" x14ac:dyDescent="0.3">
      <c r="A246" s="191"/>
      <c r="B246" s="191"/>
      <c r="C246" s="191"/>
      <c r="D246" s="191"/>
    </row>
    <row r="247" spans="1:4" ht="20.100000000000001" customHeight="1" x14ac:dyDescent="0.3">
      <c r="A247" s="191"/>
      <c r="B247" s="191"/>
      <c r="C247" s="191"/>
      <c r="D247" s="191"/>
    </row>
    <row r="248" spans="1:4" ht="20.100000000000001" customHeight="1" x14ac:dyDescent="0.3">
      <c r="A248" s="191"/>
      <c r="B248" s="191"/>
      <c r="C248" s="191"/>
      <c r="D248" s="191"/>
    </row>
    <row r="249" spans="1:4" ht="20.100000000000001" customHeight="1" x14ac:dyDescent="0.3">
      <c r="A249" s="191"/>
      <c r="B249" s="191"/>
      <c r="C249" s="191"/>
      <c r="D249" s="191"/>
    </row>
    <row r="250" spans="1:4" ht="20.100000000000001" customHeight="1" x14ac:dyDescent="0.3">
      <c r="A250" s="191"/>
      <c r="B250" s="191"/>
      <c r="C250" s="191"/>
      <c r="D250" s="191"/>
    </row>
    <row r="251" spans="1:4" ht="20.100000000000001" customHeight="1" x14ac:dyDescent="0.3">
      <c r="A251" s="191"/>
      <c r="B251" s="191"/>
      <c r="C251" s="191"/>
      <c r="D251" s="191"/>
    </row>
    <row r="252" spans="1:4" ht="20.100000000000001" customHeight="1" x14ac:dyDescent="0.3">
      <c r="A252" s="191"/>
      <c r="B252" s="191"/>
      <c r="C252" s="191"/>
      <c r="D252" s="191"/>
    </row>
    <row r="253" spans="1:4" ht="20.100000000000001" customHeight="1" x14ac:dyDescent="0.3">
      <c r="A253" s="191"/>
      <c r="B253" s="191"/>
      <c r="C253" s="191"/>
      <c r="D253" s="191"/>
    </row>
    <row r="254" spans="1:4" ht="20.100000000000001" customHeight="1" x14ac:dyDescent="0.3">
      <c r="A254" s="191"/>
      <c r="B254" s="191"/>
      <c r="C254" s="191"/>
      <c r="D254" s="191"/>
    </row>
    <row r="255" spans="1:4" ht="20.100000000000001" customHeight="1" x14ac:dyDescent="0.3">
      <c r="A255" s="191"/>
      <c r="B255" s="191"/>
      <c r="C255" s="191"/>
      <c r="D255" s="191"/>
    </row>
    <row r="256" spans="1:4" ht="20.100000000000001" customHeight="1" x14ac:dyDescent="0.3">
      <c r="A256" s="191"/>
      <c r="B256" s="191"/>
      <c r="C256" s="191"/>
      <c r="D256" s="191"/>
    </row>
    <row r="257" spans="1:4" ht="20.100000000000001" customHeight="1" x14ac:dyDescent="0.3">
      <c r="A257" s="191"/>
      <c r="B257" s="191"/>
      <c r="C257" s="191"/>
      <c r="D257" s="191"/>
    </row>
    <row r="258" spans="1:4" ht="20.100000000000001" customHeight="1" x14ac:dyDescent="0.3">
      <c r="A258" s="191"/>
      <c r="B258" s="191"/>
      <c r="C258" s="191"/>
      <c r="D258" s="191"/>
    </row>
    <row r="259" spans="1:4" ht="20.100000000000001" customHeight="1" x14ac:dyDescent="0.3">
      <c r="A259" s="191"/>
      <c r="B259" s="191"/>
      <c r="C259" s="191"/>
      <c r="D259" s="191"/>
    </row>
    <row r="260" spans="1:4" ht="20.100000000000001" customHeight="1" x14ac:dyDescent="0.3">
      <c r="A260" s="191"/>
      <c r="B260" s="191"/>
      <c r="C260" s="191"/>
      <c r="D260" s="191"/>
    </row>
    <row r="261" spans="1:4" ht="20.100000000000001" customHeight="1" x14ac:dyDescent="0.3">
      <c r="A261" s="191"/>
      <c r="B261" s="191"/>
      <c r="C261" s="191"/>
      <c r="D261" s="191"/>
    </row>
    <row r="262" spans="1:4" ht="20.100000000000001" customHeight="1" x14ac:dyDescent="0.3">
      <c r="A262" s="191"/>
      <c r="B262" s="191"/>
      <c r="C262" s="191"/>
      <c r="D262" s="191"/>
    </row>
    <row r="263" spans="1:4" ht="20.100000000000001" customHeight="1" x14ac:dyDescent="0.3">
      <c r="A263" s="191"/>
      <c r="B263" s="191"/>
      <c r="C263" s="191"/>
      <c r="D263" s="191"/>
    </row>
    <row r="264" spans="1:4" ht="20.100000000000001" customHeight="1" x14ac:dyDescent="0.3">
      <c r="A264" s="191"/>
      <c r="B264" s="191"/>
      <c r="C264" s="191"/>
      <c r="D264" s="191"/>
    </row>
    <row r="265" spans="1:4" ht="20.100000000000001" customHeight="1" x14ac:dyDescent="0.3">
      <c r="A265" s="191"/>
      <c r="B265" s="191"/>
      <c r="C265" s="191"/>
      <c r="D265" s="191"/>
    </row>
    <row r="266" spans="1:4" ht="20.100000000000001" customHeight="1" x14ac:dyDescent="0.3">
      <c r="A266" s="191"/>
      <c r="B266" s="191"/>
      <c r="C266" s="191"/>
      <c r="D266" s="191"/>
    </row>
    <row r="267" spans="1:4" ht="20.100000000000001" customHeight="1" x14ac:dyDescent="0.3">
      <c r="A267" s="191"/>
      <c r="B267" s="191"/>
      <c r="C267" s="191"/>
      <c r="D267" s="191"/>
    </row>
    <row r="268" spans="1:4" ht="20.100000000000001" customHeight="1" x14ac:dyDescent="0.3">
      <c r="A268" s="191"/>
      <c r="B268" s="191"/>
      <c r="C268" s="191"/>
      <c r="D268" s="191"/>
    </row>
    <row r="269" spans="1:4" ht="20.100000000000001" customHeight="1" x14ac:dyDescent="0.3">
      <c r="A269" s="191"/>
      <c r="B269" s="191"/>
      <c r="C269" s="191"/>
      <c r="D269" s="191"/>
    </row>
    <row r="270" spans="1:4" ht="20.100000000000001" customHeight="1" x14ac:dyDescent="0.3">
      <c r="A270" s="191"/>
      <c r="B270" s="191"/>
      <c r="C270" s="191"/>
      <c r="D270" s="191"/>
    </row>
    <row r="271" spans="1:4" ht="20.100000000000001" customHeight="1" x14ac:dyDescent="0.3">
      <c r="A271" s="191"/>
      <c r="B271" s="191"/>
      <c r="C271" s="191"/>
      <c r="D271" s="191"/>
    </row>
    <row r="272" spans="1:4" ht="20.100000000000001" customHeight="1" x14ac:dyDescent="0.3">
      <c r="A272" s="191"/>
      <c r="B272" s="191"/>
      <c r="C272" s="191"/>
      <c r="D272" s="191"/>
    </row>
    <row r="273" spans="1:4" ht="20.100000000000001" customHeight="1" x14ac:dyDescent="0.3">
      <c r="A273" s="191"/>
      <c r="B273" s="191"/>
      <c r="C273" s="191"/>
      <c r="D273" s="191"/>
    </row>
    <row r="274" spans="1:4" ht="20.100000000000001" customHeight="1" x14ac:dyDescent="0.3">
      <c r="A274" s="191"/>
      <c r="B274" s="191"/>
      <c r="C274" s="191"/>
      <c r="D274" s="191"/>
    </row>
    <row r="275" spans="1:4" ht="20.100000000000001" customHeight="1" x14ac:dyDescent="0.3">
      <c r="A275" s="191"/>
      <c r="B275" s="191"/>
      <c r="C275" s="191"/>
      <c r="D275" s="191"/>
    </row>
    <row r="276" spans="1:4" ht="20.100000000000001" customHeight="1" x14ac:dyDescent="0.3">
      <c r="A276" s="191"/>
      <c r="B276" s="191"/>
      <c r="C276" s="191"/>
      <c r="D276" s="191"/>
    </row>
    <row r="277" spans="1:4" ht="20.100000000000001" customHeight="1" x14ac:dyDescent="0.3">
      <c r="A277" s="191"/>
      <c r="B277" s="191"/>
      <c r="C277" s="191"/>
      <c r="D277" s="191"/>
    </row>
    <row r="278" spans="1:4" ht="20.100000000000001" customHeight="1" x14ac:dyDescent="0.3">
      <c r="A278" s="191"/>
      <c r="B278" s="191"/>
      <c r="C278" s="191"/>
      <c r="D278" s="191"/>
    </row>
    <row r="279" spans="1:4" ht="20.100000000000001" customHeight="1" x14ac:dyDescent="0.3">
      <c r="A279" s="191"/>
      <c r="B279" s="191"/>
      <c r="C279" s="191"/>
      <c r="D279" s="191"/>
    </row>
    <row r="280" spans="1:4" ht="20.100000000000001" customHeight="1" x14ac:dyDescent="0.3">
      <c r="A280" s="191"/>
      <c r="B280" s="191"/>
      <c r="C280" s="191"/>
      <c r="D280" s="191"/>
    </row>
    <row r="281" spans="1:4" ht="20.100000000000001" customHeight="1" x14ac:dyDescent="0.3">
      <c r="A281" s="191"/>
      <c r="B281" s="191"/>
      <c r="C281" s="191"/>
      <c r="D281" s="191"/>
    </row>
    <row r="282" spans="1:4" ht="20.100000000000001" customHeight="1" x14ac:dyDescent="0.3">
      <c r="A282" s="191"/>
      <c r="B282" s="191"/>
      <c r="C282" s="191"/>
      <c r="D282" s="191"/>
    </row>
    <row r="283" spans="1:4" ht="20.100000000000001" customHeight="1" x14ac:dyDescent="0.3">
      <c r="A283" s="191"/>
      <c r="B283" s="191"/>
      <c r="C283" s="191"/>
      <c r="D283" s="191"/>
    </row>
    <row r="284" spans="1:4" ht="20.100000000000001" customHeight="1" x14ac:dyDescent="0.3">
      <c r="A284" s="191"/>
      <c r="B284" s="191"/>
      <c r="C284" s="191"/>
      <c r="D284" s="191"/>
    </row>
    <row r="285" spans="1:4" ht="20.100000000000001" customHeight="1" x14ac:dyDescent="0.3">
      <c r="A285" s="191"/>
      <c r="B285" s="191"/>
      <c r="C285" s="191"/>
      <c r="D285" s="191"/>
    </row>
    <row r="286" spans="1:4" ht="20.100000000000001" customHeight="1" x14ac:dyDescent="0.3">
      <c r="A286" s="191"/>
      <c r="B286" s="191"/>
      <c r="C286" s="191"/>
      <c r="D286" s="191"/>
    </row>
    <row r="287" spans="1:4" ht="20.100000000000001" customHeight="1" x14ac:dyDescent="0.3">
      <c r="A287" s="191"/>
      <c r="B287" s="191"/>
      <c r="C287" s="191"/>
      <c r="D287" s="191"/>
    </row>
    <row r="288" spans="1:4" ht="20.100000000000001" customHeight="1" x14ac:dyDescent="0.3">
      <c r="A288" s="191"/>
      <c r="B288" s="191"/>
      <c r="C288" s="191"/>
      <c r="D288" s="191"/>
    </row>
    <row r="289" spans="1:4" ht="20.100000000000001" customHeight="1" x14ac:dyDescent="0.3">
      <c r="A289" s="191"/>
      <c r="B289" s="191"/>
      <c r="C289" s="191"/>
      <c r="D289" s="191"/>
    </row>
    <row r="290" spans="1:4" ht="20.100000000000001" customHeight="1" x14ac:dyDescent="0.3">
      <c r="A290" s="191"/>
      <c r="B290" s="191"/>
      <c r="C290" s="191"/>
      <c r="D290" s="191"/>
    </row>
    <row r="291" spans="1:4" ht="20.100000000000001" customHeight="1" x14ac:dyDescent="0.3">
      <c r="A291" s="191"/>
      <c r="B291" s="191"/>
      <c r="C291" s="191"/>
      <c r="D291" s="191"/>
    </row>
    <row r="292" spans="1:4" ht="20.100000000000001" customHeight="1" x14ac:dyDescent="0.3">
      <c r="A292" s="191"/>
      <c r="B292" s="191"/>
      <c r="C292" s="191"/>
      <c r="D292" s="191"/>
    </row>
    <row r="293" spans="1:4" ht="20.100000000000001" customHeight="1" x14ac:dyDescent="0.3">
      <c r="A293" s="191"/>
      <c r="B293" s="191"/>
      <c r="C293" s="191"/>
      <c r="D293" s="191"/>
    </row>
    <row r="294" spans="1:4" ht="20.100000000000001" customHeight="1" x14ac:dyDescent="0.3">
      <c r="A294" s="191"/>
      <c r="B294" s="191"/>
      <c r="C294" s="191"/>
      <c r="D294" s="191"/>
    </row>
    <row r="295" spans="1:4" ht="20.100000000000001" customHeight="1" x14ac:dyDescent="0.3">
      <c r="A295" s="191"/>
      <c r="B295" s="191"/>
      <c r="C295" s="191"/>
      <c r="D295" s="191"/>
    </row>
    <row r="296" spans="1:4" ht="20.100000000000001" customHeight="1" x14ac:dyDescent="0.3">
      <c r="A296" s="191"/>
      <c r="B296" s="191"/>
      <c r="C296" s="191"/>
      <c r="D296" s="191"/>
    </row>
    <row r="297" spans="1:4" ht="20.100000000000001" customHeight="1" x14ac:dyDescent="0.3">
      <c r="A297" s="191"/>
      <c r="B297" s="191"/>
      <c r="C297" s="191"/>
      <c r="D297" s="191"/>
    </row>
    <row r="298" spans="1:4" ht="20.100000000000001" customHeight="1" x14ac:dyDescent="0.3">
      <c r="A298" s="191"/>
      <c r="B298" s="191"/>
      <c r="C298" s="191"/>
      <c r="D298" s="191"/>
    </row>
    <row r="299" spans="1:4" ht="20.100000000000001" customHeight="1" x14ac:dyDescent="0.3">
      <c r="A299" s="191"/>
      <c r="B299" s="191"/>
      <c r="C299" s="191"/>
      <c r="D299" s="191"/>
    </row>
    <row r="300" spans="1:4" ht="20.100000000000001" customHeight="1" x14ac:dyDescent="0.3">
      <c r="A300" s="191"/>
      <c r="B300" s="191"/>
      <c r="C300" s="191"/>
      <c r="D300" s="191"/>
    </row>
    <row r="301" spans="1:4" ht="20.100000000000001" customHeight="1" x14ac:dyDescent="0.3">
      <c r="A301" s="191"/>
      <c r="B301" s="191"/>
      <c r="C301" s="191"/>
      <c r="D301" s="191"/>
    </row>
    <row r="302" spans="1:4" ht="20.100000000000001" customHeight="1" x14ac:dyDescent="0.3">
      <c r="A302" s="191"/>
      <c r="B302" s="191"/>
      <c r="C302" s="191"/>
      <c r="D302" s="191"/>
    </row>
    <row r="303" spans="1:4" ht="20.100000000000001" customHeight="1" x14ac:dyDescent="0.3">
      <c r="A303" s="191"/>
      <c r="B303" s="191"/>
      <c r="C303" s="191"/>
      <c r="D303" s="191"/>
    </row>
    <row r="304" spans="1:4" ht="20.100000000000001" customHeight="1" x14ac:dyDescent="0.3">
      <c r="A304" s="191"/>
      <c r="B304" s="191"/>
      <c r="C304" s="191"/>
      <c r="D304" s="191"/>
    </row>
    <row r="305" spans="1:4" ht="20.100000000000001" customHeight="1" x14ac:dyDescent="0.3">
      <c r="A305" s="191"/>
      <c r="B305" s="191"/>
      <c r="C305" s="191"/>
      <c r="D305" s="191"/>
    </row>
    <row r="306" spans="1:4" ht="20.100000000000001" customHeight="1" x14ac:dyDescent="0.3">
      <c r="A306" s="191"/>
      <c r="B306" s="191"/>
      <c r="C306" s="191"/>
      <c r="D306" s="191"/>
    </row>
    <row r="307" spans="1:4" ht="20.100000000000001" customHeight="1" x14ac:dyDescent="0.3">
      <c r="A307" s="191"/>
      <c r="B307" s="191"/>
      <c r="C307" s="191"/>
      <c r="D307" s="191"/>
    </row>
    <row r="308" spans="1:4" ht="20.100000000000001" customHeight="1" x14ac:dyDescent="0.3">
      <c r="A308" s="191"/>
      <c r="B308" s="191"/>
      <c r="C308" s="191"/>
      <c r="D308" s="191"/>
    </row>
    <row r="309" spans="1:4" ht="20.100000000000001" customHeight="1" x14ac:dyDescent="0.3">
      <c r="A309" s="191"/>
      <c r="B309" s="191"/>
      <c r="C309" s="191"/>
      <c r="D309" s="191"/>
    </row>
    <row r="310" spans="1:4" ht="20.100000000000001" customHeight="1" x14ac:dyDescent="0.3">
      <c r="A310" s="191"/>
      <c r="B310" s="191"/>
      <c r="C310" s="191"/>
      <c r="D310" s="191"/>
    </row>
    <row r="311" spans="1:4" ht="20.100000000000001" customHeight="1" x14ac:dyDescent="0.3">
      <c r="A311" s="191"/>
      <c r="B311" s="191"/>
      <c r="C311" s="191"/>
      <c r="D311" s="191"/>
    </row>
    <row r="312" spans="1:4" ht="20.100000000000001" customHeight="1" x14ac:dyDescent="0.3">
      <c r="A312" s="191"/>
      <c r="B312" s="191"/>
      <c r="C312" s="191"/>
      <c r="D312" s="191"/>
    </row>
    <row r="313" spans="1:4" ht="20.100000000000001" customHeight="1" x14ac:dyDescent="0.3">
      <c r="A313" s="191"/>
      <c r="B313" s="191"/>
      <c r="C313" s="191"/>
      <c r="D313" s="191"/>
    </row>
    <row r="314" spans="1:4" ht="20.100000000000001" customHeight="1" x14ac:dyDescent="0.3">
      <c r="A314" s="191"/>
      <c r="B314" s="191"/>
      <c r="C314" s="191"/>
      <c r="D314" s="191"/>
    </row>
    <row r="315" spans="1:4" ht="20.100000000000001" customHeight="1" x14ac:dyDescent="0.3">
      <c r="A315" s="191"/>
      <c r="B315" s="191"/>
      <c r="C315" s="191"/>
      <c r="D315" s="191"/>
    </row>
    <row r="316" spans="1:4" ht="20.100000000000001" customHeight="1" x14ac:dyDescent="0.3">
      <c r="A316" s="191"/>
      <c r="B316" s="191"/>
      <c r="C316" s="191"/>
      <c r="D316" s="191"/>
    </row>
    <row r="317" spans="1:4" ht="20.100000000000001" customHeight="1" x14ac:dyDescent="0.3">
      <c r="A317" s="191"/>
      <c r="B317" s="191"/>
      <c r="C317" s="191"/>
      <c r="D317" s="191"/>
    </row>
    <row r="318" spans="1:4" ht="20.100000000000001" customHeight="1" x14ac:dyDescent="0.3">
      <c r="A318" s="191"/>
      <c r="B318" s="191"/>
      <c r="C318" s="191"/>
      <c r="D318" s="191"/>
    </row>
    <row r="319" spans="1:4" ht="20.100000000000001" customHeight="1" x14ac:dyDescent="0.3">
      <c r="A319" s="191"/>
      <c r="B319" s="191"/>
      <c r="C319" s="191"/>
      <c r="D319" s="191"/>
    </row>
    <row r="320" spans="1:4" ht="20.100000000000001" customHeight="1" x14ac:dyDescent="0.3">
      <c r="A320" s="191"/>
      <c r="B320" s="191"/>
      <c r="C320" s="191"/>
      <c r="D320" s="191"/>
    </row>
    <row r="321" spans="1:4" ht="20.100000000000001" customHeight="1" x14ac:dyDescent="0.3">
      <c r="A321" s="191"/>
      <c r="B321" s="191"/>
      <c r="C321" s="191"/>
      <c r="D321" s="191"/>
    </row>
    <row r="322" spans="1:4" ht="20.100000000000001" customHeight="1" x14ac:dyDescent="0.3">
      <c r="A322" s="191"/>
      <c r="B322" s="191"/>
      <c r="C322" s="191"/>
      <c r="D322" s="191"/>
    </row>
    <row r="323" spans="1:4" ht="20.100000000000001" customHeight="1" x14ac:dyDescent="0.3">
      <c r="A323" s="191"/>
      <c r="B323" s="191"/>
      <c r="C323" s="191"/>
      <c r="D323" s="191"/>
    </row>
    <row r="324" spans="1:4" ht="20.100000000000001" customHeight="1" x14ac:dyDescent="0.3">
      <c r="A324" s="191"/>
      <c r="B324" s="191"/>
      <c r="C324" s="191"/>
      <c r="D324" s="191"/>
    </row>
    <row r="325" spans="1:4" ht="20.100000000000001" customHeight="1" x14ac:dyDescent="0.3">
      <c r="A325" s="191"/>
      <c r="B325" s="191"/>
      <c r="C325" s="191"/>
      <c r="D325" s="191"/>
    </row>
    <row r="326" spans="1:4" ht="20.100000000000001" customHeight="1" x14ac:dyDescent="0.3">
      <c r="A326" s="191"/>
      <c r="B326" s="191"/>
      <c r="C326" s="191"/>
      <c r="D326" s="191"/>
    </row>
    <row r="327" spans="1:4" ht="20.100000000000001" customHeight="1" x14ac:dyDescent="0.3">
      <c r="A327" s="191"/>
      <c r="B327" s="191"/>
      <c r="C327" s="191"/>
      <c r="D327" s="191"/>
    </row>
    <row r="328" spans="1:4" ht="20.100000000000001" customHeight="1" x14ac:dyDescent="0.3">
      <c r="A328" s="191"/>
      <c r="B328" s="191"/>
      <c r="C328" s="191"/>
      <c r="D328" s="191"/>
    </row>
    <row r="329" spans="1:4" ht="20.100000000000001" customHeight="1" x14ac:dyDescent="0.3">
      <c r="A329" s="191"/>
      <c r="B329" s="191"/>
      <c r="C329" s="191"/>
      <c r="D329" s="191"/>
    </row>
    <row r="330" spans="1:4" ht="20.100000000000001" customHeight="1" x14ac:dyDescent="0.3">
      <c r="A330" s="191"/>
      <c r="B330" s="191"/>
      <c r="C330" s="191"/>
      <c r="D330" s="191"/>
    </row>
    <row r="331" spans="1:4" ht="20.100000000000001" customHeight="1" x14ac:dyDescent="0.3">
      <c r="A331" s="191"/>
      <c r="B331" s="191"/>
      <c r="C331" s="191"/>
      <c r="D331" s="191"/>
    </row>
    <row r="332" spans="1:4" ht="20.100000000000001" customHeight="1" x14ac:dyDescent="0.3">
      <c r="A332" s="191"/>
      <c r="B332" s="191"/>
      <c r="C332" s="191"/>
      <c r="D332" s="191"/>
    </row>
    <row r="333" spans="1:4" ht="20.100000000000001" customHeight="1" x14ac:dyDescent="0.3">
      <c r="A333" s="191"/>
      <c r="B333" s="191"/>
      <c r="C333" s="191"/>
      <c r="D333" s="191"/>
    </row>
    <row r="334" spans="1:4" ht="20.100000000000001" customHeight="1" x14ac:dyDescent="0.3">
      <c r="A334" s="191"/>
      <c r="B334" s="191"/>
      <c r="C334" s="191"/>
      <c r="D334" s="191"/>
    </row>
    <row r="335" spans="1:4" ht="20.100000000000001" customHeight="1" x14ac:dyDescent="0.3">
      <c r="A335" s="191"/>
      <c r="B335" s="191"/>
      <c r="C335" s="191"/>
      <c r="D335" s="191"/>
    </row>
    <row r="336" spans="1:4" ht="20.100000000000001" customHeight="1" x14ac:dyDescent="0.3">
      <c r="A336" s="191"/>
      <c r="B336" s="191"/>
      <c r="C336" s="191"/>
      <c r="D336" s="191"/>
    </row>
    <row r="337" spans="1:4" ht="20.100000000000001" customHeight="1" x14ac:dyDescent="0.3">
      <c r="A337" s="191"/>
      <c r="B337" s="191"/>
      <c r="C337" s="191"/>
      <c r="D337" s="191"/>
    </row>
    <row r="338" spans="1:4" ht="20.100000000000001" customHeight="1" x14ac:dyDescent="0.3">
      <c r="A338" s="191"/>
      <c r="B338" s="191"/>
      <c r="C338" s="191"/>
      <c r="D338" s="191"/>
    </row>
    <row r="339" spans="1:4" ht="20.100000000000001" customHeight="1" x14ac:dyDescent="0.3">
      <c r="A339" s="191"/>
      <c r="B339" s="191"/>
      <c r="C339" s="191"/>
      <c r="D339" s="191"/>
    </row>
    <row r="340" spans="1:4" ht="20.100000000000001" customHeight="1" x14ac:dyDescent="0.3">
      <c r="A340" s="191"/>
      <c r="B340" s="191"/>
      <c r="C340" s="191"/>
      <c r="D340" s="191"/>
    </row>
    <row r="341" spans="1:4" ht="20.100000000000001" customHeight="1" x14ac:dyDescent="0.3">
      <c r="A341" s="191"/>
      <c r="B341" s="191"/>
      <c r="C341" s="191"/>
      <c r="D341" s="191"/>
    </row>
    <row r="342" spans="1:4" ht="20.100000000000001" customHeight="1" x14ac:dyDescent="0.3">
      <c r="A342" s="191"/>
      <c r="B342" s="191"/>
      <c r="C342" s="191"/>
      <c r="D342" s="191"/>
    </row>
    <row r="343" spans="1:4" ht="20.100000000000001" customHeight="1" x14ac:dyDescent="0.3">
      <c r="A343" s="191"/>
      <c r="B343" s="191"/>
      <c r="C343" s="191"/>
      <c r="D343" s="191"/>
    </row>
    <row r="344" spans="1:4" ht="20.100000000000001" customHeight="1" x14ac:dyDescent="0.3">
      <c r="A344" s="191"/>
      <c r="B344" s="191"/>
      <c r="C344" s="191"/>
      <c r="D344" s="191"/>
    </row>
    <row r="345" spans="1:4" ht="20.100000000000001" customHeight="1" x14ac:dyDescent="0.3">
      <c r="A345" s="191"/>
      <c r="B345" s="191"/>
      <c r="C345" s="191"/>
      <c r="D345" s="191"/>
    </row>
    <row r="346" spans="1:4" ht="20.100000000000001" customHeight="1" x14ac:dyDescent="0.3">
      <c r="A346" s="191"/>
      <c r="B346" s="191"/>
      <c r="C346" s="191"/>
      <c r="D346" s="191"/>
    </row>
    <row r="347" spans="1:4" ht="20.100000000000001" customHeight="1" x14ac:dyDescent="0.3">
      <c r="A347" s="191"/>
      <c r="B347" s="191"/>
      <c r="C347" s="191"/>
      <c r="D347" s="191"/>
    </row>
    <row r="348" spans="1:4" ht="20.100000000000001" customHeight="1" x14ac:dyDescent="0.3">
      <c r="A348" s="191"/>
      <c r="B348" s="191"/>
      <c r="C348" s="191"/>
      <c r="D348" s="191"/>
    </row>
    <row r="349" spans="1:4" ht="20.100000000000001" customHeight="1" x14ac:dyDescent="0.3">
      <c r="A349" s="191"/>
      <c r="B349" s="191"/>
      <c r="C349" s="191"/>
      <c r="D349" s="191"/>
    </row>
    <row r="350" spans="1:4" ht="20.100000000000001" customHeight="1" x14ac:dyDescent="0.3">
      <c r="A350" s="191"/>
      <c r="B350" s="191"/>
      <c r="C350" s="191"/>
      <c r="D350" s="191"/>
    </row>
    <row r="351" spans="1:4" ht="20.100000000000001" customHeight="1" x14ac:dyDescent="0.3">
      <c r="A351" s="191"/>
      <c r="B351" s="191"/>
      <c r="C351" s="191"/>
      <c r="D351" s="191"/>
    </row>
    <row r="352" spans="1:4" ht="20.100000000000001" customHeight="1" x14ac:dyDescent="0.3">
      <c r="A352" s="191"/>
      <c r="B352" s="191"/>
      <c r="C352" s="191"/>
      <c r="D352" s="191"/>
    </row>
    <row r="353" spans="1:4" ht="20.100000000000001" customHeight="1" x14ac:dyDescent="0.3">
      <c r="A353" s="191"/>
      <c r="B353" s="191"/>
      <c r="C353" s="191"/>
      <c r="D353" s="191"/>
    </row>
    <row r="354" spans="1:4" ht="20.100000000000001" customHeight="1" x14ac:dyDescent="0.3">
      <c r="A354" s="191"/>
      <c r="B354" s="191"/>
      <c r="C354" s="191"/>
      <c r="D354" s="191"/>
    </row>
    <row r="355" spans="1:4" ht="20.100000000000001" customHeight="1" x14ac:dyDescent="0.3">
      <c r="A355" s="191"/>
      <c r="B355" s="191"/>
      <c r="C355" s="191"/>
      <c r="D355" s="191"/>
    </row>
    <row r="356" spans="1:4" ht="20.100000000000001" customHeight="1" x14ac:dyDescent="0.3">
      <c r="A356" s="191"/>
      <c r="B356" s="191"/>
      <c r="C356" s="191"/>
      <c r="D356" s="191"/>
    </row>
    <row r="357" spans="1:4" ht="20.100000000000001" customHeight="1" x14ac:dyDescent="0.3">
      <c r="A357" s="191"/>
      <c r="B357" s="191"/>
      <c r="C357" s="191"/>
      <c r="D357" s="191"/>
    </row>
    <row r="358" spans="1:4" ht="20.100000000000001" customHeight="1" x14ac:dyDescent="0.3">
      <c r="A358" s="191"/>
      <c r="B358" s="191"/>
      <c r="C358" s="191"/>
      <c r="D358" s="191"/>
    </row>
    <row r="359" spans="1:4" ht="20.100000000000001" customHeight="1" x14ac:dyDescent="0.3">
      <c r="A359" s="191"/>
      <c r="B359" s="191"/>
      <c r="C359" s="191"/>
      <c r="D359" s="191"/>
    </row>
    <row r="360" spans="1:4" ht="20.100000000000001" customHeight="1" x14ac:dyDescent="0.3">
      <c r="A360" s="191"/>
      <c r="B360" s="191"/>
      <c r="C360" s="191"/>
      <c r="D360" s="191"/>
    </row>
    <row r="361" spans="1:4" ht="20.100000000000001" customHeight="1" x14ac:dyDescent="0.3">
      <c r="A361" s="191"/>
      <c r="B361" s="191"/>
      <c r="C361" s="191"/>
      <c r="D361" s="191"/>
    </row>
    <row r="362" spans="1:4" ht="20.100000000000001" customHeight="1" x14ac:dyDescent="0.3">
      <c r="A362" s="191"/>
      <c r="B362" s="191"/>
      <c r="C362" s="191"/>
      <c r="D362" s="191"/>
    </row>
    <row r="363" spans="1:4" ht="20.100000000000001" customHeight="1" x14ac:dyDescent="0.3">
      <c r="A363" s="191"/>
      <c r="B363" s="191"/>
      <c r="C363" s="191"/>
      <c r="D363" s="191"/>
    </row>
    <row r="364" spans="1:4" ht="20.100000000000001" customHeight="1" x14ac:dyDescent="0.3">
      <c r="A364" s="191"/>
      <c r="B364" s="191"/>
      <c r="C364" s="191"/>
      <c r="D364" s="191"/>
    </row>
    <row r="365" spans="1:4" ht="20.100000000000001" customHeight="1" x14ac:dyDescent="0.3">
      <c r="A365" s="191"/>
      <c r="B365" s="191"/>
      <c r="C365" s="191"/>
      <c r="D365" s="191"/>
    </row>
    <row r="366" spans="1:4" ht="20.100000000000001" customHeight="1" x14ac:dyDescent="0.3">
      <c r="A366" s="191"/>
      <c r="B366" s="191"/>
      <c r="C366" s="191"/>
      <c r="D366" s="191"/>
    </row>
    <row r="367" spans="1:4" ht="20.100000000000001" customHeight="1" x14ac:dyDescent="0.3">
      <c r="A367" s="191"/>
      <c r="B367" s="191"/>
      <c r="C367" s="191"/>
      <c r="D367" s="191"/>
    </row>
    <row r="368" spans="1:4" ht="20.100000000000001" customHeight="1" x14ac:dyDescent="0.3">
      <c r="A368" s="191"/>
      <c r="B368" s="191"/>
      <c r="C368" s="191"/>
      <c r="D368" s="191"/>
    </row>
    <row r="369" spans="1:4" ht="20.100000000000001" customHeight="1" x14ac:dyDescent="0.3">
      <c r="A369" s="191"/>
      <c r="B369" s="191"/>
      <c r="C369" s="191"/>
      <c r="D369" s="191"/>
    </row>
    <row r="370" spans="1:4" ht="20.100000000000001" customHeight="1" x14ac:dyDescent="0.3">
      <c r="A370" s="191"/>
      <c r="B370" s="191"/>
      <c r="C370" s="191"/>
      <c r="D370" s="191"/>
    </row>
    <row r="371" spans="1:4" ht="20.100000000000001" customHeight="1" x14ac:dyDescent="0.3">
      <c r="A371" s="191"/>
      <c r="B371" s="191"/>
      <c r="C371" s="191"/>
      <c r="D371" s="191"/>
    </row>
    <row r="372" spans="1:4" ht="20.100000000000001" customHeight="1" x14ac:dyDescent="0.3">
      <c r="A372" s="191"/>
      <c r="B372" s="191"/>
      <c r="C372" s="191"/>
      <c r="D372" s="191"/>
    </row>
    <row r="373" spans="1:4" ht="20.100000000000001" customHeight="1" x14ac:dyDescent="0.3">
      <c r="A373" s="191"/>
      <c r="B373" s="191"/>
      <c r="C373" s="191"/>
      <c r="D373" s="191"/>
    </row>
    <row r="374" spans="1:4" ht="20.100000000000001" customHeight="1" x14ac:dyDescent="0.3">
      <c r="A374" s="191"/>
      <c r="B374" s="191"/>
      <c r="C374" s="191"/>
      <c r="D374" s="191"/>
    </row>
    <row r="375" spans="1:4" ht="20.100000000000001" customHeight="1" x14ac:dyDescent="0.3">
      <c r="A375" s="191"/>
      <c r="B375" s="191"/>
      <c r="C375" s="191"/>
      <c r="D375" s="191"/>
    </row>
    <row r="376" spans="1:4" ht="20.100000000000001" customHeight="1" x14ac:dyDescent="0.3">
      <c r="A376" s="191"/>
      <c r="B376" s="191"/>
      <c r="C376" s="191"/>
      <c r="D376" s="191"/>
    </row>
    <row r="377" spans="1:4" ht="20.100000000000001" customHeight="1" x14ac:dyDescent="0.3">
      <c r="A377" s="191"/>
      <c r="B377" s="191"/>
      <c r="C377" s="191"/>
      <c r="D377" s="191"/>
    </row>
    <row r="378" spans="1:4" ht="20.100000000000001" customHeight="1" x14ac:dyDescent="0.3">
      <c r="A378" s="191"/>
      <c r="B378" s="191"/>
      <c r="C378" s="191"/>
      <c r="D378" s="191"/>
    </row>
    <row r="379" spans="1:4" ht="20.100000000000001" customHeight="1" x14ac:dyDescent="0.3">
      <c r="A379" s="191"/>
      <c r="B379" s="191"/>
      <c r="C379" s="191"/>
      <c r="D379" s="191"/>
    </row>
    <row r="380" spans="1:4" ht="20.100000000000001" customHeight="1" x14ac:dyDescent="0.3">
      <c r="A380" s="191"/>
      <c r="B380" s="191"/>
      <c r="C380" s="191"/>
      <c r="D380" s="191"/>
    </row>
    <row r="381" spans="1:4" ht="20.100000000000001" customHeight="1" x14ac:dyDescent="0.3">
      <c r="A381" s="191"/>
      <c r="B381" s="191"/>
      <c r="C381" s="191"/>
      <c r="D381" s="191"/>
    </row>
    <row r="382" spans="1:4" ht="20.100000000000001" customHeight="1" x14ac:dyDescent="0.3">
      <c r="A382" s="191"/>
      <c r="B382" s="191"/>
      <c r="C382" s="191"/>
      <c r="D382" s="191"/>
    </row>
    <row r="383" spans="1:4" ht="20.100000000000001" customHeight="1" x14ac:dyDescent="0.3">
      <c r="A383" s="191"/>
      <c r="B383" s="191"/>
      <c r="C383" s="191"/>
      <c r="D383" s="191"/>
    </row>
    <row r="384" spans="1:4" ht="20.100000000000001" customHeight="1" x14ac:dyDescent="0.3">
      <c r="A384" s="191"/>
      <c r="B384" s="191"/>
      <c r="C384" s="191"/>
      <c r="D384" s="191"/>
    </row>
    <row r="385" spans="1:4" ht="20.100000000000001" customHeight="1" x14ac:dyDescent="0.3">
      <c r="A385" s="191"/>
      <c r="B385" s="191"/>
      <c r="C385" s="191"/>
      <c r="D385" s="191"/>
    </row>
    <row r="386" spans="1:4" ht="20.100000000000001" customHeight="1" x14ac:dyDescent="0.3">
      <c r="A386" s="191"/>
      <c r="B386" s="191"/>
      <c r="C386" s="191"/>
      <c r="D386" s="191"/>
    </row>
    <row r="387" spans="1:4" ht="20.100000000000001" customHeight="1" x14ac:dyDescent="0.3">
      <c r="A387" s="191"/>
      <c r="B387" s="191"/>
      <c r="C387" s="191"/>
      <c r="D387" s="191"/>
    </row>
    <row r="388" spans="1:4" ht="20.100000000000001" customHeight="1" x14ac:dyDescent="0.3">
      <c r="A388" s="191"/>
      <c r="B388" s="191"/>
      <c r="C388" s="191"/>
      <c r="D388" s="191"/>
    </row>
    <row r="389" spans="1:4" ht="20.100000000000001" customHeight="1" x14ac:dyDescent="0.3">
      <c r="A389" s="191"/>
      <c r="B389" s="191"/>
      <c r="C389" s="191"/>
      <c r="D389" s="191"/>
    </row>
    <row r="390" spans="1:4" ht="20.100000000000001" customHeight="1" x14ac:dyDescent="0.3">
      <c r="A390" s="191"/>
      <c r="B390" s="191"/>
      <c r="C390" s="191"/>
      <c r="D390" s="191"/>
    </row>
    <row r="391" spans="1:4" ht="20.100000000000001" customHeight="1" x14ac:dyDescent="0.3">
      <c r="A391" s="191"/>
      <c r="B391" s="191"/>
      <c r="C391" s="191"/>
      <c r="D391" s="191"/>
    </row>
    <row r="392" spans="1:4" ht="20.100000000000001" customHeight="1" x14ac:dyDescent="0.3">
      <c r="A392" s="191"/>
      <c r="B392" s="191"/>
      <c r="C392" s="191"/>
      <c r="D392" s="191"/>
    </row>
    <row r="393" spans="1:4" ht="20.100000000000001" customHeight="1" x14ac:dyDescent="0.3">
      <c r="A393" s="191"/>
      <c r="B393" s="191"/>
      <c r="C393" s="191"/>
      <c r="D393" s="191"/>
    </row>
    <row r="394" spans="1:4" ht="20.100000000000001" customHeight="1" x14ac:dyDescent="0.3">
      <c r="A394" s="191"/>
      <c r="B394" s="191"/>
      <c r="C394" s="191"/>
      <c r="D394" s="191"/>
    </row>
    <row r="395" spans="1:4" ht="20.100000000000001" customHeight="1" x14ac:dyDescent="0.3">
      <c r="A395" s="191"/>
      <c r="B395" s="191"/>
      <c r="C395" s="191"/>
      <c r="D395" s="191"/>
    </row>
    <row r="396" spans="1:4" ht="20.100000000000001" customHeight="1" x14ac:dyDescent="0.3">
      <c r="A396" s="191"/>
      <c r="B396" s="191"/>
      <c r="C396" s="191"/>
      <c r="D396" s="191"/>
    </row>
    <row r="397" spans="1:4" ht="20.100000000000001" customHeight="1" x14ac:dyDescent="0.3">
      <c r="A397" s="191"/>
      <c r="B397" s="191"/>
      <c r="C397" s="191"/>
      <c r="D397" s="191"/>
    </row>
    <row r="398" spans="1:4" ht="20.100000000000001" customHeight="1" x14ac:dyDescent="0.3">
      <c r="A398" s="191"/>
      <c r="B398" s="191"/>
      <c r="C398" s="191"/>
      <c r="D398" s="191"/>
    </row>
    <row r="399" spans="1:4" ht="20.100000000000001" customHeight="1" x14ac:dyDescent="0.3">
      <c r="A399" s="191"/>
      <c r="B399" s="191"/>
      <c r="C399" s="191"/>
      <c r="D399" s="191"/>
    </row>
    <row r="400" spans="1:4" ht="20.100000000000001" customHeight="1" x14ac:dyDescent="0.3">
      <c r="A400" s="191"/>
      <c r="B400" s="191"/>
      <c r="C400" s="191"/>
      <c r="D400" s="191"/>
    </row>
    <row r="401" spans="1:4" ht="20.100000000000001" customHeight="1" x14ac:dyDescent="0.3">
      <c r="A401" s="191"/>
      <c r="B401" s="191"/>
      <c r="C401" s="191"/>
      <c r="D401" s="191"/>
    </row>
    <row r="402" spans="1:4" ht="20.100000000000001" customHeight="1" x14ac:dyDescent="0.3">
      <c r="A402" s="191"/>
      <c r="B402" s="191"/>
      <c r="C402" s="191"/>
      <c r="D402" s="191"/>
    </row>
    <row r="403" spans="1:4" ht="20.100000000000001" customHeight="1" x14ac:dyDescent="0.3">
      <c r="A403" s="191"/>
      <c r="B403" s="191"/>
      <c r="C403" s="191"/>
      <c r="D403" s="191"/>
    </row>
    <row r="404" spans="1:4" ht="20.100000000000001" customHeight="1" x14ac:dyDescent="0.3">
      <c r="A404" s="191"/>
      <c r="B404" s="191"/>
      <c r="C404" s="191"/>
      <c r="D404" s="191"/>
    </row>
    <row r="405" spans="1:4" ht="20.100000000000001" customHeight="1" x14ac:dyDescent="0.3">
      <c r="A405" s="191"/>
      <c r="B405" s="191"/>
      <c r="C405" s="191"/>
      <c r="D405" s="191"/>
    </row>
    <row r="406" spans="1:4" ht="20.100000000000001" customHeight="1" x14ac:dyDescent="0.3">
      <c r="A406" s="191"/>
      <c r="B406" s="191"/>
      <c r="C406" s="191"/>
      <c r="D406" s="191"/>
    </row>
    <row r="407" spans="1:4" ht="20.100000000000001" customHeight="1" x14ac:dyDescent="0.3">
      <c r="A407" s="191"/>
      <c r="B407" s="191"/>
      <c r="C407" s="191"/>
      <c r="D407" s="191"/>
    </row>
    <row r="408" spans="1:4" ht="20.100000000000001" customHeight="1" x14ac:dyDescent="0.3">
      <c r="A408" s="191"/>
      <c r="B408" s="191"/>
      <c r="C408" s="191"/>
      <c r="D408" s="191"/>
    </row>
    <row r="409" spans="1:4" ht="20.100000000000001" customHeight="1" x14ac:dyDescent="0.3">
      <c r="A409" s="191"/>
      <c r="B409" s="191"/>
      <c r="C409" s="191"/>
      <c r="D409" s="191"/>
    </row>
    <row r="410" spans="1:4" ht="20.100000000000001" customHeight="1" x14ac:dyDescent="0.3">
      <c r="A410" s="191"/>
      <c r="B410" s="191"/>
      <c r="C410" s="191"/>
      <c r="D410" s="191"/>
    </row>
    <row r="411" spans="1:4" ht="20.100000000000001" customHeight="1" x14ac:dyDescent="0.3">
      <c r="A411" s="191"/>
      <c r="B411" s="191"/>
      <c r="C411" s="191"/>
      <c r="D411" s="191"/>
    </row>
    <row r="412" spans="1:4" ht="20.100000000000001" customHeight="1" x14ac:dyDescent="0.3">
      <c r="A412" s="191"/>
      <c r="B412" s="191"/>
      <c r="C412" s="191"/>
      <c r="D412" s="191"/>
    </row>
    <row r="413" spans="1:4" ht="20.100000000000001" customHeight="1" x14ac:dyDescent="0.3">
      <c r="A413" s="191"/>
      <c r="B413" s="191"/>
      <c r="C413" s="191"/>
      <c r="D413" s="191"/>
    </row>
    <row r="414" spans="1:4" ht="20.100000000000001" customHeight="1" x14ac:dyDescent="0.3">
      <c r="A414" s="191"/>
      <c r="B414" s="191"/>
      <c r="C414" s="191"/>
      <c r="D414" s="191"/>
    </row>
    <row r="415" spans="1:4" ht="20.100000000000001" customHeight="1" x14ac:dyDescent="0.3">
      <c r="A415" s="191"/>
      <c r="B415" s="191"/>
      <c r="C415" s="191"/>
      <c r="D415" s="191"/>
    </row>
    <row r="416" spans="1:4" ht="20.100000000000001" customHeight="1" x14ac:dyDescent="0.3">
      <c r="A416" s="191"/>
      <c r="B416" s="191"/>
      <c r="C416" s="191"/>
      <c r="D416" s="191"/>
    </row>
    <row r="417" spans="1:4" ht="20.100000000000001" customHeight="1" x14ac:dyDescent="0.3">
      <c r="A417" s="191"/>
      <c r="B417" s="191"/>
      <c r="C417" s="191"/>
      <c r="D417" s="191"/>
    </row>
    <row r="418" spans="1:4" ht="20.100000000000001" customHeight="1" x14ac:dyDescent="0.3">
      <c r="A418" s="191"/>
      <c r="B418" s="191"/>
      <c r="C418" s="191"/>
      <c r="D418" s="191"/>
    </row>
    <row r="419" spans="1:4" ht="20.100000000000001" customHeight="1" x14ac:dyDescent="0.3">
      <c r="A419" s="191"/>
      <c r="B419" s="191"/>
      <c r="C419" s="191"/>
      <c r="D419" s="191"/>
    </row>
    <row r="420" spans="1:4" ht="20.100000000000001" customHeight="1" x14ac:dyDescent="0.3">
      <c r="A420" s="191"/>
      <c r="B420" s="191"/>
      <c r="C420" s="191"/>
      <c r="D420" s="191"/>
    </row>
    <row r="421" spans="1:4" ht="20.100000000000001" customHeight="1" x14ac:dyDescent="0.3">
      <c r="A421" s="191"/>
      <c r="B421" s="191"/>
      <c r="C421" s="191"/>
      <c r="D421" s="191"/>
    </row>
    <row r="422" spans="1:4" ht="20.100000000000001" customHeight="1" x14ac:dyDescent="0.3">
      <c r="A422" s="191"/>
      <c r="B422" s="191"/>
      <c r="C422" s="191"/>
      <c r="D422" s="191"/>
    </row>
    <row r="423" spans="1:4" ht="20.100000000000001" customHeight="1" x14ac:dyDescent="0.3">
      <c r="A423" s="191"/>
      <c r="B423" s="191"/>
      <c r="C423" s="191"/>
      <c r="D423" s="191"/>
    </row>
    <row r="424" spans="1:4" ht="20.100000000000001" customHeight="1" x14ac:dyDescent="0.3">
      <c r="A424" s="191"/>
      <c r="B424" s="191"/>
      <c r="C424" s="191"/>
      <c r="D424" s="191"/>
    </row>
    <row r="425" spans="1:4" ht="20.100000000000001" customHeight="1" x14ac:dyDescent="0.3">
      <c r="A425" s="191"/>
      <c r="B425" s="191"/>
      <c r="C425" s="191"/>
      <c r="D425" s="191"/>
    </row>
    <row r="426" spans="1:4" ht="20.100000000000001" customHeight="1" x14ac:dyDescent="0.3">
      <c r="A426" s="191"/>
      <c r="B426" s="191"/>
      <c r="C426" s="191"/>
      <c r="D426" s="191"/>
    </row>
    <row r="427" spans="1:4" ht="20.100000000000001" customHeight="1" x14ac:dyDescent="0.3">
      <c r="A427" s="191"/>
      <c r="B427" s="191"/>
      <c r="C427" s="191"/>
      <c r="D427" s="191"/>
    </row>
    <row r="428" spans="1:4" ht="20.100000000000001" customHeight="1" x14ac:dyDescent="0.3">
      <c r="A428" s="191"/>
      <c r="B428" s="191"/>
      <c r="C428" s="191"/>
      <c r="D428" s="191"/>
    </row>
    <row r="429" spans="1:4" ht="20.100000000000001" customHeight="1" x14ac:dyDescent="0.3">
      <c r="A429" s="191"/>
      <c r="B429" s="191"/>
      <c r="C429" s="191"/>
      <c r="D429" s="191"/>
    </row>
    <row r="430" spans="1:4" ht="20.100000000000001" customHeight="1" x14ac:dyDescent="0.3">
      <c r="A430" s="191"/>
      <c r="B430" s="191"/>
      <c r="C430" s="191"/>
      <c r="D430" s="191"/>
    </row>
    <row r="431" spans="1:4" ht="20.100000000000001" customHeight="1" x14ac:dyDescent="0.3">
      <c r="A431" s="191"/>
      <c r="B431" s="191"/>
      <c r="C431" s="191"/>
      <c r="D431" s="191"/>
    </row>
    <row r="432" spans="1:4" ht="20.100000000000001" customHeight="1" x14ac:dyDescent="0.3">
      <c r="A432" s="191"/>
      <c r="B432" s="191"/>
      <c r="C432" s="191"/>
      <c r="D432" s="191"/>
    </row>
    <row r="433" spans="1:4" ht="20.100000000000001" customHeight="1" x14ac:dyDescent="0.3">
      <c r="A433" s="191"/>
      <c r="B433" s="191"/>
      <c r="C433" s="191"/>
      <c r="D433" s="191"/>
    </row>
    <row r="434" spans="1:4" ht="20.100000000000001" customHeight="1" x14ac:dyDescent="0.3">
      <c r="A434" s="191"/>
      <c r="B434" s="191"/>
      <c r="C434" s="191"/>
      <c r="D434" s="191"/>
    </row>
    <row r="435" spans="1:4" ht="20.100000000000001" customHeight="1" x14ac:dyDescent="0.3">
      <c r="A435" s="191"/>
      <c r="B435" s="191"/>
      <c r="C435" s="191"/>
      <c r="D435" s="191"/>
    </row>
    <row r="436" spans="1:4" ht="20.100000000000001" customHeight="1" x14ac:dyDescent="0.3">
      <c r="A436" s="191"/>
      <c r="B436" s="191"/>
      <c r="C436" s="191"/>
      <c r="D436" s="191"/>
    </row>
    <row r="437" spans="1:4" ht="20.100000000000001" customHeight="1" x14ac:dyDescent="0.3">
      <c r="A437" s="191"/>
      <c r="B437" s="191"/>
      <c r="C437" s="191"/>
      <c r="D437" s="191"/>
    </row>
    <row r="438" spans="1:4" ht="20.100000000000001" customHeight="1" x14ac:dyDescent="0.3">
      <c r="A438" s="191"/>
      <c r="B438" s="191"/>
      <c r="C438" s="191"/>
      <c r="D438" s="191"/>
    </row>
    <row r="439" spans="1:4" ht="20.100000000000001" customHeight="1" x14ac:dyDescent="0.3">
      <c r="A439" s="191"/>
      <c r="B439" s="191"/>
      <c r="C439" s="191"/>
      <c r="D439" s="191"/>
    </row>
    <row r="440" spans="1:4" ht="20.100000000000001" customHeight="1" x14ac:dyDescent="0.3">
      <c r="A440" s="191"/>
      <c r="B440" s="191"/>
      <c r="C440" s="191"/>
      <c r="D440" s="191"/>
    </row>
    <row r="441" spans="1:4" ht="20.100000000000001" customHeight="1" x14ac:dyDescent="0.3">
      <c r="A441" s="191"/>
      <c r="B441" s="191"/>
      <c r="C441" s="191"/>
      <c r="D441" s="191"/>
    </row>
    <row r="442" spans="1:4" ht="20.100000000000001" customHeight="1" x14ac:dyDescent="0.3">
      <c r="A442" s="191"/>
      <c r="B442" s="191"/>
      <c r="C442" s="191"/>
      <c r="D442" s="191"/>
    </row>
    <row r="443" spans="1:4" ht="20.100000000000001" customHeight="1" x14ac:dyDescent="0.3">
      <c r="A443" s="191"/>
      <c r="B443" s="191"/>
      <c r="C443" s="191"/>
      <c r="D443" s="191"/>
    </row>
    <row r="444" spans="1:4" ht="20.100000000000001" customHeight="1" x14ac:dyDescent="0.3">
      <c r="A444" s="191"/>
      <c r="B444" s="191"/>
      <c r="C444" s="191"/>
      <c r="D444" s="191"/>
    </row>
    <row r="445" spans="1:4" ht="20.100000000000001" customHeight="1" x14ac:dyDescent="0.3">
      <c r="A445" s="191"/>
      <c r="B445" s="191"/>
      <c r="C445" s="191"/>
      <c r="D445" s="191"/>
    </row>
    <row r="446" spans="1:4" ht="20.100000000000001" customHeight="1" x14ac:dyDescent="0.3">
      <c r="A446" s="191"/>
      <c r="B446" s="191"/>
      <c r="C446" s="191"/>
      <c r="D446" s="191"/>
    </row>
    <row r="447" spans="1:4" ht="20.100000000000001" customHeight="1" x14ac:dyDescent="0.3">
      <c r="A447" s="191"/>
      <c r="B447" s="191"/>
      <c r="C447" s="191"/>
      <c r="D447" s="191"/>
    </row>
    <row r="448" spans="1:4" ht="20.100000000000001" customHeight="1" x14ac:dyDescent="0.3">
      <c r="A448" s="191"/>
      <c r="B448" s="191"/>
      <c r="C448" s="191"/>
      <c r="D448" s="191"/>
    </row>
    <row r="449" spans="1:4" ht="20.100000000000001" customHeight="1" x14ac:dyDescent="0.3">
      <c r="A449" s="191"/>
      <c r="B449" s="191"/>
      <c r="C449" s="191"/>
      <c r="D449" s="191"/>
    </row>
    <row r="450" spans="1:4" ht="20.100000000000001" customHeight="1" x14ac:dyDescent="0.3">
      <c r="A450" s="191"/>
      <c r="B450" s="191"/>
      <c r="C450" s="191"/>
      <c r="D450" s="191"/>
    </row>
    <row r="451" spans="1:4" ht="20.100000000000001" customHeight="1" x14ac:dyDescent="0.3">
      <c r="A451" s="191"/>
      <c r="B451" s="191"/>
      <c r="C451" s="191"/>
      <c r="D451" s="191"/>
    </row>
    <row r="452" spans="1:4" ht="20.100000000000001" customHeight="1" x14ac:dyDescent="0.3">
      <c r="A452" s="191"/>
      <c r="B452" s="191"/>
      <c r="C452" s="191"/>
      <c r="D452" s="191"/>
    </row>
    <row r="453" spans="1:4" ht="20.100000000000001" customHeight="1" x14ac:dyDescent="0.3">
      <c r="A453" s="191"/>
      <c r="B453" s="191"/>
      <c r="C453" s="191"/>
      <c r="D453" s="191"/>
    </row>
    <row r="454" spans="1:4" ht="20.100000000000001" customHeight="1" x14ac:dyDescent="0.3">
      <c r="A454" s="191"/>
      <c r="B454" s="191"/>
      <c r="C454" s="191"/>
      <c r="D454" s="191"/>
    </row>
    <row r="455" spans="1:4" ht="20.100000000000001" customHeight="1" x14ac:dyDescent="0.3">
      <c r="A455" s="191"/>
      <c r="B455" s="191"/>
      <c r="C455" s="191"/>
      <c r="D455" s="191"/>
    </row>
    <row r="456" spans="1:4" ht="20.100000000000001" customHeight="1" x14ac:dyDescent="0.3">
      <c r="A456" s="191"/>
      <c r="B456" s="191"/>
      <c r="C456" s="191"/>
      <c r="D456" s="191"/>
    </row>
    <row r="457" spans="1:4" ht="20.100000000000001" customHeight="1" x14ac:dyDescent="0.3">
      <c r="A457" s="191"/>
      <c r="B457" s="191"/>
      <c r="C457" s="191"/>
      <c r="D457" s="191"/>
    </row>
    <row r="458" spans="1:4" ht="20.100000000000001" customHeight="1" x14ac:dyDescent="0.3">
      <c r="A458" s="191"/>
      <c r="B458" s="191"/>
      <c r="C458" s="191"/>
      <c r="D458" s="191"/>
    </row>
    <row r="459" spans="1:4" ht="20.100000000000001" customHeight="1" x14ac:dyDescent="0.3">
      <c r="A459" s="191"/>
      <c r="B459" s="191"/>
      <c r="C459" s="191"/>
      <c r="D459" s="191"/>
    </row>
    <row r="460" spans="1:4" ht="20.100000000000001" customHeight="1" x14ac:dyDescent="0.3">
      <c r="A460" s="191"/>
      <c r="B460" s="191"/>
      <c r="C460" s="191"/>
      <c r="D460" s="191"/>
    </row>
    <row r="461" spans="1:4" ht="20.100000000000001" customHeight="1" x14ac:dyDescent="0.3">
      <c r="A461" s="191"/>
      <c r="B461" s="191"/>
      <c r="C461" s="191"/>
      <c r="D461" s="191"/>
    </row>
    <row r="462" spans="1:4" ht="20.100000000000001" customHeight="1" x14ac:dyDescent="0.3">
      <c r="A462" s="191"/>
      <c r="B462" s="191"/>
      <c r="C462" s="191"/>
      <c r="D462" s="191"/>
    </row>
    <row r="463" spans="1:4" ht="20.100000000000001" customHeight="1" x14ac:dyDescent="0.3">
      <c r="A463" s="191"/>
      <c r="B463" s="191"/>
      <c r="C463" s="191"/>
      <c r="D463" s="191"/>
    </row>
    <row r="464" spans="1:4" ht="20.100000000000001" customHeight="1" x14ac:dyDescent="0.3">
      <c r="A464" s="191"/>
      <c r="B464" s="191"/>
      <c r="C464" s="191"/>
      <c r="D464" s="191"/>
    </row>
  </sheetData>
  <mergeCells count="18">
    <mergeCell ref="A9:A10"/>
    <mergeCell ref="B9:I9"/>
    <mergeCell ref="J9:K9"/>
    <mergeCell ref="B8:K8"/>
    <mergeCell ref="D1:G1"/>
    <mergeCell ref="Y9:Z9"/>
    <mergeCell ref="L9:L10"/>
    <mergeCell ref="M9:M10"/>
    <mergeCell ref="B7:K7"/>
    <mergeCell ref="L7:M7"/>
    <mergeCell ref="T7:U7"/>
    <mergeCell ref="T9:T10"/>
    <mergeCell ref="U9:U10"/>
    <mergeCell ref="T8:U8"/>
    <mergeCell ref="L8:M8"/>
    <mergeCell ref="N9:S10"/>
    <mergeCell ref="N8:S8"/>
    <mergeCell ref="N7:S7"/>
  </mergeCells>
  <pageMargins left="0.47" right="0.4" top="0.6" bottom="0.3" header="0.35" footer="0.41"/>
  <pageSetup paperSize="5" scale="56" orientation="landscape" horizontalDpi="1200" verticalDpi="1200" r:id="rId1"/>
  <headerFooter alignWithMargins="0">
    <oddHeader>&amp;C&amp;9Public Right of Way (PROW) MEP Assessment Worksheet &amp;R&amp;"Calibri,Regular"&amp;11&amp;A  Page &amp;P of &amp;N</oddHeader>
  </headerFooter>
  <colBreaks count="1" manualBreakCount="1">
    <brk id="23" min="1" max="44"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16</xdr:col>
                    <xdr:colOff>38100</xdr:colOff>
                    <xdr:row>0</xdr:row>
                    <xdr:rowOff>60960</xdr:rowOff>
                  </from>
                  <to>
                    <xdr:col>16</xdr:col>
                    <xdr:colOff>266700</xdr:colOff>
                    <xdr:row>0</xdr:row>
                    <xdr:rowOff>259080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12</xdr:col>
                    <xdr:colOff>220980</xdr:colOff>
                    <xdr:row>0</xdr:row>
                    <xdr:rowOff>38100</xdr:rowOff>
                  </from>
                  <to>
                    <xdr:col>12</xdr:col>
                    <xdr:colOff>510540</xdr:colOff>
                    <xdr:row>0</xdr:row>
                    <xdr:rowOff>259080</xdr:rowOff>
                  </to>
                </anchor>
              </controlPr>
            </control>
          </mc:Choice>
        </mc:AlternateContent>
        <mc:AlternateContent xmlns:mc="http://schemas.openxmlformats.org/markup-compatibility/2006">
          <mc:Choice Requires="x14">
            <control shapeId="1027" r:id="rId6" name="Check Box 3">
              <controlPr defaultSize="0" autoFill="0" autoLine="0" autoPict="0" altText="">
                <anchor moveWithCells="1">
                  <from>
                    <xdr:col>12</xdr:col>
                    <xdr:colOff>830580</xdr:colOff>
                    <xdr:row>0</xdr:row>
                    <xdr:rowOff>38100</xdr:rowOff>
                  </from>
                  <to>
                    <xdr:col>13</xdr:col>
                    <xdr:colOff>22860</xdr:colOff>
                    <xdr:row>0</xdr:row>
                    <xdr:rowOff>259080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464"/>
  <sheetViews>
    <sheetView showGridLines="0" zoomScale="80" zoomScaleNormal="80" zoomScaleSheetLayoutView="75" workbookViewId="0">
      <pane xSplit="1" topLeftCell="B1" activePane="topRight" state="frozen"/>
      <selection activeCell="G20" sqref="G20"/>
      <selection pane="topRight"/>
    </sheetView>
  </sheetViews>
  <sheetFormatPr defaultColWidth="9.109375" defaultRowHeight="20.100000000000001" customHeight="1" x14ac:dyDescent="0.3"/>
  <cols>
    <col min="1" max="1" width="10.44140625" style="2" customWidth="1"/>
    <col min="2" max="2" width="10.6640625" style="2" customWidth="1"/>
    <col min="3" max="3" width="13.109375" style="2" customWidth="1"/>
    <col min="4" max="4" width="10" style="2" customWidth="1"/>
    <col min="5" max="5" width="12.5546875" style="2" customWidth="1"/>
    <col min="6" max="6" width="13.88671875" style="2" customWidth="1"/>
    <col min="7" max="7" width="12.88671875" style="2" customWidth="1"/>
    <col min="8" max="8" width="14.109375" style="2" customWidth="1"/>
    <col min="9" max="9" width="12.88671875" style="2" customWidth="1"/>
    <col min="10" max="10" width="12.44140625" style="2" customWidth="1"/>
    <col min="11" max="11" width="10.6640625" style="2" customWidth="1"/>
    <col min="12" max="12" width="16.5546875" style="2" customWidth="1"/>
    <col min="13" max="13" width="11.33203125" style="2" customWidth="1"/>
    <col min="14" max="14" width="13.44140625" style="2" customWidth="1"/>
    <col min="15" max="15" width="10" style="2" customWidth="1"/>
    <col min="16" max="16" width="10.33203125" style="2" customWidth="1"/>
    <col min="17" max="17" width="11.88671875" style="2" customWidth="1"/>
    <col min="18" max="18" width="12.33203125" style="2" customWidth="1"/>
    <col min="19" max="19" width="11.6640625" style="2" customWidth="1"/>
    <col min="20" max="20" width="12.33203125" style="2" customWidth="1"/>
    <col min="21" max="21" width="14.109375" style="2" customWidth="1"/>
    <col min="22" max="22" width="12.44140625" style="2" customWidth="1"/>
    <col min="23" max="23" width="14.88671875" style="2" customWidth="1"/>
    <col min="24" max="24" width="13" style="2" customWidth="1"/>
    <col min="25" max="26" width="14.44140625" style="2" customWidth="1"/>
    <col min="27" max="27" width="13.88671875" style="2" customWidth="1"/>
    <col min="28" max="28" width="14.109375" style="2" customWidth="1"/>
    <col min="29" max="29" width="13.5546875" style="2" customWidth="1"/>
    <col min="30" max="30" width="13.88671875" style="2" customWidth="1"/>
    <col min="31" max="31" width="12" style="2" customWidth="1"/>
    <col min="32" max="32" width="11.88671875" style="2" customWidth="1"/>
    <col min="33" max="33" width="19.109375" style="2" customWidth="1"/>
    <col min="34" max="34" width="19.5546875" style="2" customWidth="1"/>
    <col min="35" max="35" width="17.44140625" style="2" customWidth="1"/>
    <col min="36" max="37" width="12.6640625" style="2" customWidth="1"/>
    <col min="38" max="38" width="19.6640625" style="2" customWidth="1"/>
    <col min="39" max="39" width="16.5546875" style="176" customWidth="1"/>
    <col min="40" max="40" width="19.33203125" style="176" customWidth="1"/>
    <col min="41" max="41" width="16.88671875" style="2" customWidth="1"/>
    <col min="42" max="16384" width="9.109375" style="2"/>
  </cols>
  <sheetData>
    <row r="1" spans="1:43" ht="25.2" customHeight="1" x14ac:dyDescent="0.35">
      <c r="B1" s="158" t="s">
        <v>38</v>
      </c>
      <c r="C1" s="159"/>
      <c r="D1" s="208"/>
      <c r="E1" s="208"/>
      <c r="F1" s="208"/>
      <c r="G1" s="208"/>
      <c r="H1" s="161" t="s">
        <v>39</v>
      </c>
      <c r="I1" s="208"/>
      <c r="J1" s="208"/>
      <c r="L1" s="162" t="s">
        <v>48</v>
      </c>
      <c r="M1" s="163"/>
      <c r="N1" s="164"/>
      <c r="P1" s="165" t="s">
        <v>40</v>
      </c>
      <c r="Q1" s="163"/>
      <c r="R1" s="159"/>
      <c r="S1" s="166" t="s">
        <v>47</v>
      </c>
      <c r="T1" s="208"/>
      <c r="U1" s="208"/>
      <c r="V1" s="159"/>
      <c r="W1" s="158" t="s">
        <v>38</v>
      </c>
      <c r="X1" s="159"/>
      <c r="Y1" s="208" t="str">
        <f>IF(D1="","",D1)</f>
        <v/>
      </c>
      <c r="Z1" s="208"/>
      <c r="AA1" s="208"/>
      <c r="AC1" s="159"/>
      <c r="AD1" s="166" t="s">
        <v>47</v>
      </c>
      <c r="AE1" s="208" t="str">
        <f>IF(T1="","",T1)</f>
        <v/>
      </c>
      <c r="AF1" s="208"/>
    </row>
    <row r="2" spans="1:43" s="172" customFormat="1" ht="24.75" customHeight="1" x14ac:dyDescent="0.45">
      <c r="A2" s="168"/>
      <c r="B2" s="169" t="s">
        <v>43</v>
      </c>
      <c r="C2" s="168"/>
      <c r="D2" s="168"/>
      <c r="E2" s="170"/>
      <c r="F2" s="170"/>
      <c r="G2" s="170"/>
      <c r="H2" s="170"/>
      <c r="I2" s="170"/>
      <c r="J2" s="170"/>
      <c r="K2" s="170"/>
      <c r="L2" s="171" t="s">
        <v>64</v>
      </c>
      <c r="P2" s="13"/>
      <c r="Q2" s="19"/>
      <c r="R2" s="173"/>
      <c r="S2" s="173"/>
      <c r="T2" s="173"/>
      <c r="U2" s="173"/>
      <c r="V2" s="173"/>
      <c r="W2" s="47" t="str">
        <f>B2</f>
        <v>Summary Data:  65% Design Phase</v>
      </c>
      <c r="X2" s="39"/>
      <c r="Y2" s="39"/>
      <c r="Z2" s="39"/>
      <c r="AA2" s="40"/>
      <c r="AB2" s="41"/>
      <c r="AC2" s="42"/>
      <c r="AD2" s="43"/>
      <c r="AE2" s="44"/>
      <c r="AF2" s="39"/>
      <c r="AM2" s="174"/>
      <c r="AN2" s="174"/>
    </row>
    <row r="3" spans="1:43" ht="17.399999999999999" customHeight="1" x14ac:dyDescent="0.4">
      <c r="A3" s="175"/>
      <c r="B3" s="3"/>
      <c r="C3" s="3"/>
      <c r="D3" s="3"/>
      <c r="E3" s="4"/>
      <c r="F3" s="4"/>
      <c r="G3" s="4"/>
      <c r="H3" s="4"/>
      <c r="I3" s="12" t="s">
        <v>25</v>
      </c>
      <c r="J3" s="34">
        <f>J45</f>
        <v>0</v>
      </c>
      <c r="K3" s="21" t="s">
        <v>3</v>
      </c>
      <c r="L3" s="240" t="s">
        <v>33</v>
      </c>
      <c r="Q3" s="19"/>
      <c r="R3" s="173"/>
      <c r="S3" s="173"/>
      <c r="T3" s="173"/>
      <c r="U3" s="173"/>
      <c r="V3" s="173"/>
      <c r="W3" s="46"/>
      <c r="X3" s="38"/>
      <c r="Y3" s="38"/>
      <c r="Z3" s="38"/>
      <c r="AA3" s="38"/>
      <c r="AB3" s="38"/>
      <c r="AC3" s="42"/>
      <c r="AD3" s="43"/>
      <c r="AE3" s="50" t="str">
        <f>I3</f>
        <v>Regulated Retention Volume (1.2"):</v>
      </c>
      <c r="AF3" s="51">
        <f>J3</f>
        <v>0</v>
      </c>
      <c r="AG3" s="52" t="str">
        <f>K3</f>
        <v>CF</v>
      </c>
    </row>
    <row r="4" spans="1:43" ht="19.2" customHeight="1" x14ac:dyDescent="0.4">
      <c r="B4" s="5" t="s">
        <v>20</v>
      </c>
      <c r="C4" s="177"/>
      <c r="D4" s="6"/>
      <c r="E4" s="35">
        <f>E45/43560</f>
        <v>0</v>
      </c>
      <c r="F4" s="177"/>
      <c r="I4" s="11" t="s">
        <v>92</v>
      </c>
      <c r="J4" s="36">
        <f>AL45</f>
        <v>0</v>
      </c>
      <c r="K4" s="21" t="s">
        <v>3</v>
      </c>
      <c r="L4" s="240" t="s">
        <v>41</v>
      </c>
      <c r="Q4" s="20"/>
      <c r="R4" s="173"/>
      <c r="S4" s="173"/>
      <c r="T4" s="173"/>
      <c r="U4" s="173"/>
      <c r="V4" s="173"/>
      <c r="W4" s="46" t="str">
        <f t="shared" ref="W4:W5" si="0">B4</f>
        <v xml:space="preserve">Disturbance Area (ac.): </v>
      </c>
      <c r="X4" s="38"/>
      <c r="Y4" s="38"/>
      <c r="Z4" s="48">
        <f t="shared" ref="Z4:Z5" si="1">E4</f>
        <v>0</v>
      </c>
      <c r="AA4" s="38"/>
      <c r="AB4" s="38"/>
      <c r="AC4" s="45"/>
      <c r="AD4" s="43"/>
      <c r="AE4" s="50" t="str">
        <f>I4</f>
        <v>Volume Retained:</v>
      </c>
      <c r="AF4" s="51">
        <f>J4</f>
        <v>0</v>
      </c>
      <c r="AG4" s="52" t="str">
        <f>K4</f>
        <v>CF</v>
      </c>
    </row>
    <row r="5" spans="1:43" ht="19.2" customHeight="1" x14ac:dyDescent="0.35">
      <c r="B5" s="5" t="s">
        <v>24</v>
      </c>
      <c r="D5" s="7"/>
      <c r="E5" s="8"/>
      <c r="F5" s="10"/>
      <c r="G5" s="7"/>
      <c r="H5" s="9"/>
      <c r="I5" s="11" t="s">
        <v>93</v>
      </c>
      <c r="J5" s="239">
        <f>J4-J3</f>
        <v>0</v>
      </c>
      <c r="K5" s="21" t="s">
        <v>3</v>
      </c>
      <c r="W5" s="46" t="str">
        <f t="shared" si="0"/>
        <v>No. of Drainage Areas:</v>
      </c>
      <c r="X5" s="38"/>
      <c r="Y5" s="38"/>
      <c r="Z5" s="49">
        <f t="shared" si="1"/>
        <v>0</v>
      </c>
      <c r="AA5" s="38"/>
      <c r="AB5" s="38"/>
      <c r="AC5" s="39"/>
      <c r="AD5" s="39"/>
      <c r="AE5" s="50" t="str">
        <f>I5</f>
        <v>Difference:</v>
      </c>
      <c r="AF5" s="241">
        <f>J5</f>
        <v>0</v>
      </c>
      <c r="AG5" s="52" t="str">
        <f>K5</f>
        <v>CF</v>
      </c>
    </row>
    <row r="6" spans="1:43" ht="9.75" customHeight="1" x14ac:dyDescent="0.35">
      <c r="B6" s="7"/>
      <c r="C6" s="7"/>
      <c r="D6" s="7"/>
      <c r="E6" s="7"/>
      <c r="F6" s="7"/>
      <c r="G6" s="7"/>
      <c r="H6" s="7"/>
      <c r="I6" s="7"/>
      <c r="J6" s="177"/>
      <c r="AB6" s="178"/>
      <c r="AE6" s="179"/>
      <c r="AG6" s="179"/>
      <c r="AH6" s="179"/>
    </row>
    <row r="7" spans="1:43" s="14" customFormat="1" ht="17.399999999999999" x14ac:dyDescent="0.35">
      <c r="B7" s="15" t="s">
        <v>8</v>
      </c>
      <c r="C7" s="16"/>
      <c r="D7" s="16"/>
      <c r="E7" s="17"/>
      <c r="F7" s="17"/>
      <c r="G7" s="17"/>
      <c r="H7" s="17"/>
      <c r="I7" s="17"/>
      <c r="J7" s="17"/>
      <c r="K7" s="17"/>
      <c r="L7" s="15" t="s">
        <v>9</v>
      </c>
      <c r="M7" s="17"/>
      <c r="N7" s="17"/>
      <c r="O7" s="17"/>
      <c r="P7" s="18"/>
      <c r="Q7" s="62" t="s">
        <v>10</v>
      </c>
      <c r="R7" s="63"/>
      <c r="S7" s="63"/>
      <c r="T7" s="63"/>
      <c r="U7" s="63"/>
      <c r="V7" s="70"/>
      <c r="W7" s="56" t="s">
        <v>11</v>
      </c>
      <c r="X7" s="17"/>
      <c r="Y7" s="17"/>
      <c r="Z7" s="17"/>
      <c r="AA7" s="17"/>
      <c r="AB7" s="17"/>
      <c r="AC7" s="15" t="s">
        <v>82</v>
      </c>
      <c r="AD7" s="29"/>
      <c r="AE7" s="29"/>
      <c r="AF7" s="30"/>
      <c r="AG7" s="28"/>
      <c r="AH7" s="29"/>
      <c r="AI7" s="29"/>
      <c r="AJ7" s="29"/>
      <c r="AK7" s="29"/>
      <c r="AL7" s="29"/>
      <c r="AM7" s="29"/>
    </row>
    <row r="8" spans="1:43" ht="102.75" customHeight="1" x14ac:dyDescent="0.3">
      <c r="B8" s="71" t="s">
        <v>67</v>
      </c>
      <c r="C8" s="72"/>
      <c r="D8" s="72"/>
      <c r="E8" s="72"/>
      <c r="F8" s="72"/>
      <c r="G8" s="72"/>
      <c r="H8" s="72"/>
      <c r="I8" s="72"/>
      <c r="J8" s="72"/>
      <c r="K8" s="73"/>
      <c r="L8" s="66" t="s">
        <v>68</v>
      </c>
      <c r="M8" s="66"/>
      <c r="N8" s="66"/>
      <c r="O8" s="66"/>
      <c r="P8" s="66"/>
      <c r="Q8" s="67" t="s">
        <v>69</v>
      </c>
      <c r="R8" s="68"/>
      <c r="S8" s="68"/>
      <c r="T8" s="68"/>
      <c r="U8" s="68"/>
      <c r="V8" s="69"/>
      <c r="W8" s="64" t="s">
        <v>70</v>
      </c>
      <c r="X8" s="78"/>
      <c r="Y8" s="78"/>
      <c r="Z8" s="78"/>
      <c r="AA8" s="78"/>
      <c r="AB8" s="65"/>
      <c r="AC8" s="76" t="s">
        <v>88</v>
      </c>
      <c r="AD8" s="77"/>
      <c r="AE8" s="77"/>
      <c r="AF8" s="77"/>
      <c r="AG8" s="79" t="s">
        <v>89</v>
      </c>
      <c r="AH8" s="79"/>
      <c r="AI8" s="79"/>
      <c r="AJ8" s="79"/>
      <c r="AK8" s="79"/>
      <c r="AL8" s="79"/>
      <c r="AM8" s="79"/>
      <c r="AN8" s="1"/>
    </row>
    <row r="9" spans="1:43" s="181" customFormat="1" ht="42.6" customHeight="1" x14ac:dyDescent="0.3">
      <c r="A9" s="80" t="s">
        <v>26</v>
      </c>
      <c r="B9" s="81" t="s">
        <v>80</v>
      </c>
      <c r="C9" s="82"/>
      <c r="D9" s="82"/>
      <c r="E9" s="82"/>
      <c r="F9" s="82"/>
      <c r="G9" s="82"/>
      <c r="H9" s="82"/>
      <c r="I9" s="83"/>
      <c r="J9" s="81" t="s">
        <v>0</v>
      </c>
      <c r="K9" s="82"/>
      <c r="L9" s="74" t="s">
        <v>78</v>
      </c>
      <c r="M9" s="74" t="s">
        <v>75</v>
      </c>
      <c r="N9" s="74" t="s">
        <v>76</v>
      </c>
      <c r="O9" s="74" t="s">
        <v>77</v>
      </c>
      <c r="P9" s="74" t="s">
        <v>85</v>
      </c>
      <c r="Q9" s="84" t="s">
        <v>50</v>
      </c>
      <c r="R9" s="85"/>
      <c r="S9" s="85"/>
      <c r="T9" s="85"/>
      <c r="U9" s="85"/>
      <c r="V9" s="86"/>
      <c r="W9" s="87" t="s">
        <v>27</v>
      </c>
      <c r="X9" s="87"/>
      <c r="Y9" s="87" t="s">
        <v>12</v>
      </c>
      <c r="Z9" s="87"/>
      <c r="AA9" s="87" t="s">
        <v>13</v>
      </c>
      <c r="AB9" s="87"/>
      <c r="AC9" s="87" t="s">
        <v>87</v>
      </c>
      <c r="AD9" s="87"/>
      <c r="AE9" s="87" t="s">
        <v>86</v>
      </c>
      <c r="AF9" s="87"/>
      <c r="AG9" s="74" t="s">
        <v>73</v>
      </c>
      <c r="AH9" s="74" t="s">
        <v>81</v>
      </c>
      <c r="AI9" s="74" t="s">
        <v>74</v>
      </c>
      <c r="AJ9" s="74" t="s">
        <v>90</v>
      </c>
      <c r="AK9" s="74" t="s">
        <v>91</v>
      </c>
      <c r="AL9" s="74" t="s">
        <v>72</v>
      </c>
      <c r="AM9" s="74" t="s">
        <v>7</v>
      </c>
      <c r="AN9" s="180"/>
      <c r="AP9" s="182" t="s">
        <v>32</v>
      </c>
      <c r="AQ9" s="183"/>
    </row>
    <row r="10" spans="1:43" s="181" customFormat="1" ht="48.75" customHeight="1" thickBot="1" x14ac:dyDescent="0.35">
      <c r="A10" s="88"/>
      <c r="B10" s="53" t="s">
        <v>56</v>
      </c>
      <c r="C10" s="53" t="s">
        <v>57</v>
      </c>
      <c r="D10" s="53" t="s">
        <v>58</v>
      </c>
      <c r="E10" s="89" t="s">
        <v>59</v>
      </c>
      <c r="F10" s="53" t="s">
        <v>49</v>
      </c>
      <c r="G10" s="53" t="s">
        <v>16</v>
      </c>
      <c r="H10" s="53" t="s">
        <v>17</v>
      </c>
      <c r="I10" s="53" t="s">
        <v>18</v>
      </c>
      <c r="J10" s="89" t="s">
        <v>55</v>
      </c>
      <c r="K10" s="53" t="s">
        <v>19</v>
      </c>
      <c r="L10" s="75"/>
      <c r="M10" s="75"/>
      <c r="N10" s="75"/>
      <c r="O10" s="75"/>
      <c r="P10" s="75"/>
      <c r="Q10" s="90"/>
      <c r="R10" s="91"/>
      <c r="S10" s="91"/>
      <c r="T10" s="91"/>
      <c r="U10" s="91"/>
      <c r="V10" s="92"/>
      <c r="W10" s="93" t="s">
        <v>55</v>
      </c>
      <c r="X10" s="93" t="s">
        <v>71</v>
      </c>
      <c r="Y10" s="93" t="s">
        <v>55</v>
      </c>
      <c r="Z10" s="93" t="s">
        <v>71</v>
      </c>
      <c r="AA10" s="93" t="s">
        <v>55</v>
      </c>
      <c r="AB10" s="93" t="s">
        <v>71</v>
      </c>
      <c r="AC10" s="93" t="s">
        <v>55</v>
      </c>
      <c r="AD10" s="93" t="s">
        <v>71</v>
      </c>
      <c r="AE10" s="93" t="s">
        <v>55</v>
      </c>
      <c r="AF10" s="93" t="s">
        <v>71</v>
      </c>
      <c r="AG10" s="75"/>
      <c r="AH10" s="75"/>
      <c r="AI10" s="75"/>
      <c r="AJ10" s="75"/>
      <c r="AK10" s="75"/>
      <c r="AL10" s="75"/>
      <c r="AM10" s="75"/>
      <c r="AP10" s="184" t="s">
        <v>55</v>
      </c>
      <c r="AQ10" s="184" t="s">
        <v>19</v>
      </c>
    </row>
    <row r="11" spans="1:43" s="155" customFormat="1" ht="32.4" customHeight="1" thickTop="1" x14ac:dyDescent="0.25">
      <c r="A11" s="94"/>
      <c r="B11" s="95" t="s">
        <v>14</v>
      </c>
      <c r="C11" s="95" t="s">
        <v>14</v>
      </c>
      <c r="D11" s="95" t="s">
        <v>14</v>
      </c>
      <c r="E11" s="96" t="s">
        <v>14</v>
      </c>
      <c r="F11" s="95" t="s">
        <v>14</v>
      </c>
      <c r="G11" s="95" t="s">
        <v>14</v>
      </c>
      <c r="H11" s="95" t="s">
        <v>14</v>
      </c>
      <c r="I11" s="95" t="s">
        <v>14</v>
      </c>
      <c r="J11" s="96" t="s">
        <v>3</v>
      </c>
      <c r="K11" s="95" t="s">
        <v>3</v>
      </c>
      <c r="L11" s="97" t="s">
        <v>79</v>
      </c>
      <c r="M11" s="98" t="s">
        <v>4</v>
      </c>
      <c r="N11" s="98" t="s">
        <v>4</v>
      </c>
      <c r="O11" s="99" t="s">
        <v>5</v>
      </c>
      <c r="P11" s="98" t="s">
        <v>4</v>
      </c>
      <c r="Q11" s="100" t="s">
        <v>51</v>
      </c>
      <c r="R11" s="101" t="s">
        <v>53</v>
      </c>
      <c r="S11" s="100" t="s">
        <v>52</v>
      </c>
      <c r="T11" s="101" t="s">
        <v>53</v>
      </c>
      <c r="U11" s="100" t="s">
        <v>54</v>
      </c>
      <c r="V11" s="101" t="s">
        <v>53</v>
      </c>
      <c r="W11" s="102" t="s">
        <v>14</v>
      </c>
      <c r="X11" s="98" t="s">
        <v>14</v>
      </c>
      <c r="Y11" s="102" t="s">
        <v>14</v>
      </c>
      <c r="Z11" s="102" t="s">
        <v>14</v>
      </c>
      <c r="AA11" s="102" t="s">
        <v>14</v>
      </c>
      <c r="AB11" s="102" t="s">
        <v>14</v>
      </c>
      <c r="AC11" s="102" t="s">
        <v>14</v>
      </c>
      <c r="AD11" s="102" t="s">
        <v>14</v>
      </c>
      <c r="AE11" s="102" t="s">
        <v>3</v>
      </c>
      <c r="AF11" s="102" t="s">
        <v>3</v>
      </c>
      <c r="AG11" s="103" t="s">
        <v>3</v>
      </c>
      <c r="AH11" s="103" t="s">
        <v>3</v>
      </c>
      <c r="AI11" s="103" t="s">
        <v>3</v>
      </c>
      <c r="AJ11" s="104" t="s">
        <v>6</v>
      </c>
      <c r="AK11" s="104" t="s">
        <v>6</v>
      </c>
      <c r="AL11" s="103" t="s">
        <v>3</v>
      </c>
      <c r="AM11" s="105" t="s">
        <v>3</v>
      </c>
      <c r="AP11" s="185" t="s">
        <v>15</v>
      </c>
      <c r="AQ11" s="185" t="s">
        <v>15</v>
      </c>
    </row>
    <row r="12" spans="1:43" s="155" customFormat="1" ht="16.2" customHeight="1" x14ac:dyDescent="0.25">
      <c r="A12" s="147"/>
      <c r="B12" s="107"/>
      <c r="C12" s="107"/>
      <c r="D12" s="108"/>
      <c r="E12" s="109">
        <f>SUM(B12:D12)</f>
        <v>0</v>
      </c>
      <c r="F12" s="108"/>
      <c r="G12" s="108"/>
      <c r="H12" s="108"/>
      <c r="I12" s="109">
        <f>SUM(F12:H12)</f>
        <v>0</v>
      </c>
      <c r="J12" s="110">
        <f>IF(E12=0,0,AP12*1.2/12*E12)</f>
        <v>0</v>
      </c>
      <c r="K12" s="109">
        <f>IF(I12=0,0,AQ12*1.2/12*I12)</f>
        <v>0</v>
      </c>
      <c r="L12" s="112"/>
      <c r="M12" s="112"/>
      <c r="N12" s="112"/>
      <c r="O12" s="113"/>
      <c r="P12" s="112"/>
      <c r="Q12" s="114"/>
      <c r="R12" s="115">
        <f>Q12*10</f>
        <v>0</v>
      </c>
      <c r="S12" s="114"/>
      <c r="T12" s="115">
        <f t="shared" ref="T12:T15" si="2">S12*20</f>
        <v>0</v>
      </c>
      <c r="U12" s="114"/>
      <c r="V12" s="115">
        <f>U12*40</f>
        <v>0</v>
      </c>
      <c r="W12" s="116"/>
      <c r="X12" s="116"/>
      <c r="Y12" s="117"/>
      <c r="Z12" s="117"/>
      <c r="AA12" s="117"/>
      <c r="AB12" s="116"/>
      <c r="AC12" s="117"/>
      <c r="AD12" s="117"/>
      <c r="AE12" s="118">
        <f>IF(AC12=0,0,AC12*1.7/12*AP12)</f>
        <v>0</v>
      </c>
      <c r="AF12" s="118">
        <f>IF(AD12=0,0,AD12*1.7/12*AQ12)</f>
        <v>0</v>
      </c>
      <c r="AG12" s="117"/>
      <c r="AH12" s="119"/>
      <c r="AI12" s="119"/>
      <c r="AJ12" s="120"/>
      <c r="AK12" s="120"/>
      <c r="AL12" s="121">
        <f>(IF((AE12)&lt;(AG12+AH12+AI12),(AE12),(AG12+AH12+AI12)))+AJ12*5+AK12*10+R12+T12+V12</f>
        <v>0</v>
      </c>
      <c r="AM12" s="121">
        <f t="shared" ref="AM12:AM44" si="3">AL12-J12</f>
        <v>0</v>
      </c>
      <c r="AP12" s="31" t="str">
        <f>IF(E12=0,"",(B12*0.95+C12*0.25+D12*0)/E12)</f>
        <v/>
      </c>
      <c r="AQ12" s="31" t="str">
        <f>IF(I12=0,"",(F12*0.95+G12*0.25+H12*0)/I12)</f>
        <v/>
      </c>
    </row>
    <row r="13" spans="1:43" s="155" customFormat="1" ht="16.2" customHeight="1" x14ac:dyDescent="0.25">
      <c r="A13" s="114"/>
      <c r="B13" s="107"/>
      <c r="C13" s="107"/>
      <c r="D13" s="123"/>
      <c r="E13" s="109">
        <f t="shared" ref="E13:E44" si="4">SUM(B13:D13)</f>
        <v>0</v>
      </c>
      <c r="F13" s="108"/>
      <c r="G13" s="107"/>
      <c r="H13" s="107"/>
      <c r="I13" s="109">
        <f t="shared" ref="I13:I26" si="5">SUM(F13:H13)</f>
        <v>0</v>
      </c>
      <c r="J13" s="110">
        <f t="shared" ref="J13:J44" si="6">IF(E13=0,0,AP13*1.2/12*E13)</f>
        <v>0</v>
      </c>
      <c r="K13" s="109">
        <f t="shared" ref="K13:K44" si="7">IF(I13=0,0,AQ13*1.2/12*I13)</f>
        <v>0</v>
      </c>
      <c r="L13" s="113"/>
      <c r="M13" s="113"/>
      <c r="N13" s="113"/>
      <c r="O13" s="113"/>
      <c r="P13" s="112"/>
      <c r="Q13" s="114"/>
      <c r="R13" s="115">
        <f t="shared" ref="R13:R44" si="8">Q13*10</f>
        <v>0</v>
      </c>
      <c r="S13" s="114"/>
      <c r="T13" s="115">
        <f t="shared" si="2"/>
        <v>0</v>
      </c>
      <c r="U13" s="114"/>
      <c r="V13" s="115">
        <f t="shared" ref="V13:V44" si="9">U13*40</f>
        <v>0</v>
      </c>
      <c r="W13" s="125"/>
      <c r="X13" s="117"/>
      <c r="Y13" s="117"/>
      <c r="Z13" s="117"/>
      <c r="AA13" s="117"/>
      <c r="AB13" s="117"/>
      <c r="AC13" s="116"/>
      <c r="AD13" s="116"/>
      <c r="AE13" s="118">
        <f t="shared" ref="AE13:AE44" si="10">IF(AC13=0,0,AC13*1.7/12*AP13)</f>
        <v>0</v>
      </c>
      <c r="AF13" s="118">
        <f t="shared" ref="AF13:AF44" si="11">IF(AD13=0,0,AD13*1.7/12*AQ13)</f>
        <v>0</v>
      </c>
      <c r="AG13" s="117"/>
      <c r="AH13" s="119"/>
      <c r="AI13" s="119"/>
      <c r="AJ13" s="117"/>
      <c r="AK13" s="117"/>
      <c r="AL13" s="121">
        <f t="shared" ref="AL13:AL44" si="12">(IF((AE13)&lt;(AG13+AH13+AI13),(AE13),(AG13+AH13+AI13)))+AJ13*5+AK13*10+R13+T13+V13</f>
        <v>0</v>
      </c>
      <c r="AM13" s="121">
        <f t="shared" si="3"/>
        <v>0</v>
      </c>
      <c r="AP13" s="31" t="str">
        <f t="shared" ref="AP13:AP44" si="13">IF(E13=0,"",(B13*0.95+C13*0.25+D13*0)/E13)</f>
        <v/>
      </c>
      <c r="AQ13" s="31" t="str">
        <f t="shared" ref="AQ13:AQ44" si="14">IF(I13=0,"",(F13*0.95+G13*0.25+H13*0)/I13)</f>
        <v/>
      </c>
    </row>
    <row r="14" spans="1:43" s="155" customFormat="1" ht="16.2" customHeight="1" x14ac:dyDescent="0.25">
      <c r="A14" s="114"/>
      <c r="B14" s="107"/>
      <c r="C14" s="107"/>
      <c r="D14" s="123"/>
      <c r="E14" s="109">
        <f t="shared" si="4"/>
        <v>0</v>
      </c>
      <c r="F14" s="107"/>
      <c r="G14" s="107"/>
      <c r="H14" s="107"/>
      <c r="I14" s="109">
        <f t="shared" si="5"/>
        <v>0</v>
      </c>
      <c r="J14" s="110">
        <f t="shared" si="6"/>
        <v>0</v>
      </c>
      <c r="K14" s="109">
        <f t="shared" si="7"/>
        <v>0</v>
      </c>
      <c r="L14" s="113"/>
      <c r="M14" s="113"/>
      <c r="N14" s="113"/>
      <c r="O14" s="113"/>
      <c r="P14" s="112"/>
      <c r="Q14" s="114"/>
      <c r="R14" s="115">
        <f t="shared" si="8"/>
        <v>0</v>
      </c>
      <c r="S14" s="114"/>
      <c r="T14" s="115">
        <f t="shared" si="2"/>
        <v>0</v>
      </c>
      <c r="U14" s="114"/>
      <c r="V14" s="115">
        <f t="shared" si="9"/>
        <v>0</v>
      </c>
      <c r="W14" s="117"/>
      <c r="X14" s="117"/>
      <c r="Y14" s="117"/>
      <c r="Z14" s="117"/>
      <c r="AA14" s="117"/>
      <c r="AB14" s="117"/>
      <c r="AC14" s="116"/>
      <c r="AD14" s="116"/>
      <c r="AE14" s="118">
        <f t="shared" si="10"/>
        <v>0</v>
      </c>
      <c r="AF14" s="118">
        <f t="shared" si="11"/>
        <v>0</v>
      </c>
      <c r="AG14" s="117"/>
      <c r="AH14" s="117"/>
      <c r="AI14" s="117"/>
      <c r="AJ14" s="117"/>
      <c r="AK14" s="116"/>
      <c r="AL14" s="121">
        <f t="shared" si="12"/>
        <v>0</v>
      </c>
      <c r="AM14" s="121">
        <f t="shared" si="3"/>
        <v>0</v>
      </c>
      <c r="AP14" s="31" t="str">
        <f t="shared" si="13"/>
        <v/>
      </c>
      <c r="AQ14" s="31" t="str">
        <f t="shared" si="14"/>
        <v/>
      </c>
    </row>
    <row r="15" spans="1:43" s="155" customFormat="1" ht="16.2" customHeight="1" x14ac:dyDescent="0.25">
      <c r="A15" s="114"/>
      <c r="B15" s="107"/>
      <c r="C15" s="107"/>
      <c r="D15" s="123"/>
      <c r="E15" s="109">
        <f t="shared" si="4"/>
        <v>0</v>
      </c>
      <c r="F15" s="107"/>
      <c r="G15" s="107"/>
      <c r="H15" s="107"/>
      <c r="I15" s="109">
        <f t="shared" si="5"/>
        <v>0</v>
      </c>
      <c r="J15" s="110">
        <f t="shared" si="6"/>
        <v>0</v>
      </c>
      <c r="K15" s="109">
        <f t="shared" si="7"/>
        <v>0</v>
      </c>
      <c r="L15" s="113"/>
      <c r="M15" s="113"/>
      <c r="N15" s="113"/>
      <c r="O15" s="113"/>
      <c r="P15" s="112"/>
      <c r="Q15" s="114"/>
      <c r="R15" s="115">
        <f t="shared" si="8"/>
        <v>0</v>
      </c>
      <c r="S15" s="114"/>
      <c r="T15" s="115">
        <f t="shared" si="2"/>
        <v>0</v>
      </c>
      <c r="U15" s="114"/>
      <c r="V15" s="115">
        <f t="shared" si="9"/>
        <v>0</v>
      </c>
      <c r="W15" s="117"/>
      <c r="X15" s="117"/>
      <c r="Y15" s="117"/>
      <c r="Z15" s="117"/>
      <c r="AA15" s="117"/>
      <c r="AB15" s="117"/>
      <c r="AC15" s="116"/>
      <c r="AD15" s="116"/>
      <c r="AE15" s="118">
        <f t="shared" si="10"/>
        <v>0</v>
      </c>
      <c r="AF15" s="118">
        <f t="shared" si="11"/>
        <v>0</v>
      </c>
      <c r="AG15" s="117"/>
      <c r="AH15" s="117"/>
      <c r="AI15" s="117"/>
      <c r="AJ15" s="117"/>
      <c r="AK15" s="117"/>
      <c r="AL15" s="121">
        <f t="shared" si="12"/>
        <v>0</v>
      </c>
      <c r="AM15" s="121">
        <f t="shared" si="3"/>
        <v>0</v>
      </c>
      <c r="AP15" s="31" t="str">
        <f t="shared" si="13"/>
        <v/>
      </c>
      <c r="AQ15" s="31" t="str">
        <f t="shared" si="14"/>
        <v/>
      </c>
    </row>
    <row r="16" spans="1:43" s="155" customFormat="1" ht="16.2" customHeight="1" x14ac:dyDescent="0.25">
      <c r="A16" s="114"/>
      <c r="B16" s="107"/>
      <c r="C16" s="107"/>
      <c r="D16" s="123"/>
      <c r="E16" s="109">
        <f t="shared" si="4"/>
        <v>0</v>
      </c>
      <c r="F16" s="107"/>
      <c r="G16" s="107"/>
      <c r="H16" s="107"/>
      <c r="I16" s="109">
        <f t="shared" si="5"/>
        <v>0</v>
      </c>
      <c r="J16" s="110">
        <f t="shared" si="6"/>
        <v>0</v>
      </c>
      <c r="K16" s="109">
        <f t="shared" si="7"/>
        <v>0</v>
      </c>
      <c r="L16" s="113"/>
      <c r="M16" s="113"/>
      <c r="N16" s="113"/>
      <c r="O16" s="113"/>
      <c r="P16" s="112"/>
      <c r="Q16" s="114"/>
      <c r="R16" s="115">
        <f t="shared" si="8"/>
        <v>0</v>
      </c>
      <c r="S16" s="114"/>
      <c r="T16" s="115">
        <f>S16*20</f>
        <v>0</v>
      </c>
      <c r="U16" s="114"/>
      <c r="V16" s="115">
        <f t="shared" si="9"/>
        <v>0</v>
      </c>
      <c r="W16" s="117"/>
      <c r="X16" s="117"/>
      <c r="Y16" s="117"/>
      <c r="Z16" s="117"/>
      <c r="AA16" s="117"/>
      <c r="AB16" s="117"/>
      <c r="AC16" s="116"/>
      <c r="AD16" s="116"/>
      <c r="AE16" s="118">
        <f t="shared" si="10"/>
        <v>0</v>
      </c>
      <c r="AF16" s="118">
        <f t="shared" si="11"/>
        <v>0</v>
      </c>
      <c r="AG16" s="117"/>
      <c r="AH16" s="117"/>
      <c r="AI16" s="117"/>
      <c r="AJ16" s="117"/>
      <c r="AK16" s="117"/>
      <c r="AL16" s="121">
        <f t="shared" si="12"/>
        <v>0</v>
      </c>
      <c r="AM16" s="121">
        <f t="shared" si="3"/>
        <v>0</v>
      </c>
      <c r="AP16" s="31" t="str">
        <f t="shared" si="13"/>
        <v/>
      </c>
      <c r="AQ16" s="31" t="str">
        <f t="shared" si="14"/>
        <v/>
      </c>
    </row>
    <row r="17" spans="1:43" s="155" customFormat="1" ht="16.2" customHeight="1" x14ac:dyDescent="0.25">
      <c r="A17" s="114"/>
      <c r="B17" s="107"/>
      <c r="C17" s="107"/>
      <c r="D17" s="123"/>
      <c r="E17" s="109">
        <f t="shared" si="4"/>
        <v>0</v>
      </c>
      <c r="F17" s="107"/>
      <c r="G17" s="107"/>
      <c r="H17" s="107"/>
      <c r="I17" s="109">
        <f t="shared" si="5"/>
        <v>0</v>
      </c>
      <c r="J17" s="110">
        <f t="shared" si="6"/>
        <v>0</v>
      </c>
      <c r="K17" s="109">
        <f t="shared" si="7"/>
        <v>0</v>
      </c>
      <c r="L17" s="113"/>
      <c r="M17" s="113"/>
      <c r="N17" s="113"/>
      <c r="O17" s="113"/>
      <c r="P17" s="112"/>
      <c r="Q17" s="114"/>
      <c r="R17" s="115">
        <f t="shared" si="8"/>
        <v>0</v>
      </c>
      <c r="S17" s="114"/>
      <c r="T17" s="115">
        <f t="shared" ref="T17:T44" si="15">S17*20</f>
        <v>0</v>
      </c>
      <c r="U17" s="114"/>
      <c r="V17" s="115">
        <f t="shared" si="9"/>
        <v>0</v>
      </c>
      <c r="W17" s="117"/>
      <c r="X17" s="117"/>
      <c r="Y17" s="117"/>
      <c r="Z17" s="117"/>
      <c r="AA17" s="117"/>
      <c r="AB17" s="117"/>
      <c r="AC17" s="116"/>
      <c r="AD17" s="116"/>
      <c r="AE17" s="118">
        <f t="shared" si="10"/>
        <v>0</v>
      </c>
      <c r="AF17" s="118">
        <f t="shared" si="11"/>
        <v>0</v>
      </c>
      <c r="AG17" s="117"/>
      <c r="AH17" s="119"/>
      <c r="AI17" s="119"/>
      <c r="AJ17" s="117"/>
      <c r="AK17" s="117"/>
      <c r="AL17" s="121">
        <f t="shared" si="12"/>
        <v>0</v>
      </c>
      <c r="AM17" s="121">
        <f t="shared" si="3"/>
        <v>0</v>
      </c>
      <c r="AP17" s="31" t="str">
        <f t="shared" si="13"/>
        <v/>
      </c>
      <c r="AQ17" s="31" t="str">
        <f t="shared" si="14"/>
        <v/>
      </c>
    </row>
    <row r="18" spans="1:43" s="155" customFormat="1" ht="16.2" customHeight="1" x14ac:dyDescent="0.25">
      <c r="A18" s="114"/>
      <c r="B18" s="107"/>
      <c r="C18" s="107"/>
      <c r="D18" s="123"/>
      <c r="E18" s="109">
        <f t="shared" si="4"/>
        <v>0</v>
      </c>
      <c r="F18" s="107"/>
      <c r="G18" s="107"/>
      <c r="H18" s="107"/>
      <c r="I18" s="109">
        <f t="shared" si="5"/>
        <v>0</v>
      </c>
      <c r="J18" s="110">
        <f t="shared" si="6"/>
        <v>0</v>
      </c>
      <c r="K18" s="109">
        <f t="shared" si="7"/>
        <v>0</v>
      </c>
      <c r="L18" s="113"/>
      <c r="M18" s="113"/>
      <c r="N18" s="113"/>
      <c r="O18" s="113"/>
      <c r="P18" s="112"/>
      <c r="Q18" s="114"/>
      <c r="R18" s="115">
        <f t="shared" si="8"/>
        <v>0</v>
      </c>
      <c r="S18" s="114"/>
      <c r="T18" s="115">
        <f t="shared" si="15"/>
        <v>0</v>
      </c>
      <c r="U18" s="114"/>
      <c r="V18" s="115">
        <f t="shared" si="9"/>
        <v>0</v>
      </c>
      <c r="W18" s="117"/>
      <c r="X18" s="117"/>
      <c r="Y18" s="117"/>
      <c r="Z18" s="117"/>
      <c r="AA18" s="117"/>
      <c r="AB18" s="117"/>
      <c r="AC18" s="116"/>
      <c r="AD18" s="116"/>
      <c r="AE18" s="118">
        <f t="shared" si="10"/>
        <v>0</v>
      </c>
      <c r="AF18" s="118">
        <f t="shared" si="11"/>
        <v>0</v>
      </c>
      <c r="AG18" s="117"/>
      <c r="AH18" s="119"/>
      <c r="AI18" s="119"/>
      <c r="AJ18" s="117"/>
      <c r="AK18" s="117"/>
      <c r="AL18" s="121">
        <f t="shared" si="12"/>
        <v>0</v>
      </c>
      <c r="AM18" s="121">
        <f t="shared" si="3"/>
        <v>0</v>
      </c>
      <c r="AP18" s="31" t="str">
        <f t="shared" si="13"/>
        <v/>
      </c>
      <c r="AQ18" s="31" t="str">
        <f t="shared" si="14"/>
        <v/>
      </c>
    </row>
    <row r="19" spans="1:43" s="155" customFormat="1" ht="16.2" customHeight="1" x14ac:dyDescent="0.25">
      <c r="A19" s="114"/>
      <c r="B19" s="107"/>
      <c r="C19" s="107"/>
      <c r="D19" s="123"/>
      <c r="E19" s="109">
        <f t="shared" si="4"/>
        <v>0</v>
      </c>
      <c r="F19" s="107"/>
      <c r="G19" s="107"/>
      <c r="H19" s="107"/>
      <c r="I19" s="109">
        <f t="shared" si="5"/>
        <v>0</v>
      </c>
      <c r="J19" s="110">
        <f t="shared" si="6"/>
        <v>0</v>
      </c>
      <c r="K19" s="109">
        <f t="shared" si="7"/>
        <v>0</v>
      </c>
      <c r="L19" s="113"/>
      <c r="M19" s="113"/>
      <c r="N19" s="113"/>
      <c r="O19" s="113"/>
      <c r="P19" s="112"/>
      <c r="Q19" s="114"/>
      <c r="R19" s="115">
        <f t="shared" si="8"/>
        <v>0</v>
      </c>
      <c r="S19" s="114"/>
      <c r="T19" s="115">
        <f t="shared" si="15"/>
        <v>0</v>
      </c>
      <c r="U19" s="114"/>
      <c r="V19" s="115">
        <f t="shared" si="9"/>
        <v>0</v>
      </c>
      <c r="W19" s="117"/>
      <c r="X19" s="117"/>
      <c r="Y19" s="117"/>
      <c r="Z19" s="117"/>
      <c r="AA19" s="117"/>
      <c r="AB19" s="117"/>
      <c r="AC19" s="116"/>
      <c r="AD19" s="116"/>
      <c r="AE19" s="118">
        <f t="shared" si="10"/>
        <v>0</v>
      </c>
      <c r="AF19" s="118">
        <f t="shared" si="11"/>
        <v>0</v>
      </c>
      <c r="AG19" s="117"/>
      <c r="AH19" s="119"/>
      <c r="AI19" s="119"/>
      <c r="AJ19" s="117"/>
      <c r="AK19" s="117"/>
      <c r="AL19" s="121">
        <f t="shared" si="12"/>
        <v>0</v>
      </c>
      <c r="AM19" s="121">
        <f t="shared" si="3"/>
        <v>0</v>
      </c>
      <c r="AP19" s="31" t="str">
        <f t="shared" si="13"/>
        <v/>
      </c>
      <c r="AQ19" s="31" t="str">
        <f t="shared" si="14"/>
        <v/>
      </c>
    </row>
    <row r="20" spans="1:43" s="155" customFormat="1" ht="16.2" customHeight="1" x14ac:dyDescent="0.25">
      <c r="A20" s="114"/>
      <c r="B20" s="107"/>
      <c r="C20" s="107"/>
      <c r="D20" s="123"/>
      <c r="E20" s="109">
        <f t="shared" si="4"/>
        <v>0</v>
      </c>
      <c r="F20" s="107"/>
      <c r="G20" s="107"/>
      <c r="H20" s="107"/>
      <c r="I20" s="109">
        <f t="shared" si="5"/>
        <v>0</v>
      </c>
      <c r="J20" s="110">
        <f t="shared" si="6"/>
        <v>0</v>
      </c>
      <c r="K20" s="109">
        <f t="shared" si="7"/>
        <v>0</v>
      </c>
      <c r="L20" s="113"/>
      <c r="M20" s="113"/>
      <c r="N20" s="113"/>
      <c r="O20" s="113"/>
      <c r="P20" s="112"/>
      <c r="Q20" s="114"/>
      <c r="R20" s="115">
        <f t="shared" si="8"/>
        <v>0</v>
      </c>
      <c r="S20" s="114"/>
      <c r="T20" s="115">
        <f t="shared" si="15"/>
        <v>0</v>
      </c>
      <c r="U20" s="114"/>
      <c r="V20" s="115">
        <f t="shared" si="9"/>
        <v>0</v>
      </c>
      <c r="W20" s="117"/>
      <c r="X20" s="117"/>
      <c r="Y20" s="117"/>
      <c r="Z20" s="117"/>
      <c r="AA20" s="117"/>
      <c r="AB20" s="117"/>
      <c r="AC20" s="116"/>
      <c r="AD20" s="116"/>
      <c r="AE20" s="118">
        <f t="shared" si="10"/>
        <v>0</v>
      </c>
      <c r="AF20" s="118">
        <f t="shared" si="11"/>
        <v>0</v>
      </c>
      <c r="AG20" s="117"/>
      <c r="AH20" s="119"/>
      <c r="AI20" s="119"/>
      <c r="AJ20" s="117"/>
      <c r="AK20" s="117"/>
      <c r="AL20" s="121">
        <f t="shared" si="12"/>
        <v>0</v>
      </c>
      <c r="AM20" s="121">
        <f t="shared" si="3"/>
        <v>0</v>
      </c>
      <c r="AP20" s="31" t="str">
        <f t="shared" si="13"/>
        <v/>
      </c>
      <c r="AQ20" s="31" t="str">
        <f t="shared" si="14"/>
        <v/>
      </c>
    </row>
    <row r="21" spans="1:43" s="155" customFormat="1" ht="16.2" customHeight="1" x14ac:dyDescent="0.25">
      <c r="A21" s="114"/>
      <c r="B21" s="107"/>
      <c r="C21" s="107"/>
      <c r="D21" s="127"/>
      <c r="E21" s="109">
        <f t="shared" si="4"/>
        <v>0</v>
      </c>
      <c r="F21" s="128"/>
      <c r="G21" s="128"/>
      <c r="H21" s="128"/>
      <c r="I21" s="109">
        <f t="shared" si="5"/>
        <v>0</v>
      </c>
      <c r="J21" s="110">
        <f t="shared" si="6"/>
        <v>0</v>
      </c>
      <c r="K21" s="109">
        <f t="shared" si="7"/>
        <v>0</v>
      </c>
      <c r="L21" s="113"/>
      <c r="M21" s="129"/>
      <c r="N21" s="113"/>
      <c r="O21" s="129"/>
      <c r="P21" s="112"/>
      <c r="Q21" s="114"/>
      <c r="R21" s="115">
        <f t="shared" si="8"/>
        <v>0</v>
      </c>
      <c r="S21" s="114"/>
      <c r="T21" s="115">
        <f t="shared" si="15"/>
        <v>0</v>
      </c>
      <c r="U21" s="114"/>
      <c r="V21" s="115">
        <f t="shared" si="9"/>
        <v>0</v>
      </c>
      <c r="W21" s="125"/>
      <c r="X21" s="125"/>
      <c r="Y21" s="117"/>
      <c r="Z21" s="117"/>
      <c r="AA21" s="117"/>
      <c r="AB21" s="125"/>
      <c r="AC21" s="116"/>
      <c r="AD21" s="116"/>
      <c r="AE21" s="118">
        <f t="shared" si="10"/>
        <v>0</v>
      </c>
      <c r="AF21" s="118">
        <f t="shared" si="11"/>
        <v>0</v>
      </c>
      <c r="AG21" s="117"/>
      <c r="AH21" s="119"/>
      <c r="AI21" s="119"/>
      <c r="AJ21" s="125"/>
      <c r="AK21" s="117"/>
      <c r="AL21" s="121">
        <f t="shared" si="12"/>
        <v>0</v>
      </c>
      <c r="AM21" s="121">
        <f t="shared" si="3"/>
        <v>0</v>
      </c>
      <c r="AP21" s="31" t="str">
        <f t="shared" si="13"/>
        <v/>
      </c>
      <c r="AQ21" s="31" t="str">
        <f t="shared" si="14"/>
        <v/>
      </c>
    </row>
    <row r="22" spans="1:43" s="155" customFormat="1" ht="16.2" customHeight="1" x14ac:dyDescent="0.25">
      <c r="A22" s="114"/>
      <c r="B22" s="107"/>
      <c r="C22" s="107"/>
      <c r="D22" s="123"/>
      <c r="E22" s="130">
        <f t="shared" si="4"/>
        <v>0</v>
      </c>
      <c r="F22" s="107"/>
      <c r="G22" s="107"/>
      <c r="H22" s="107"/>
      <c r="I22" s="109">
        <f t="shared" si="5"/>
        <v>0</v>
      </c>
      <c r="J22" s="110">
        <f t="shared" si="6"/>
        <v>0</v>
      </c>
      <c r="K22" s="109">
        <f t="shared" si="7"/>
        <v>0</v>
      </c>
      <c r="L22" s="113"/>
      <c r="M22" s="113"/>
      <c r="N22" s="113"/>
      <c r="O22" s="113"/>
      <c r="P22" s="113"/>
      <c r="Q22" s="114"/>
      <c r="R22" s="115">
        <f t="shared" si="8"/>
        <v>0</v>
      </c>
      <c r="S22" s="114"/>
      <c r="T22" s="115">
        <f t="shared" si="15"/>
        <v>0</v>
      </c>
      <c r="U22" s="114"/>
      <c r="V22" s="115">
        <f t="shared" si="9"/>
        <v>0</v>
      </c>
      <c r="W22" s="117"/>
      <c r="X22" s="117"/>
      <c r="Y22" s="117"/>
      <c r="Z22" s="117"/>
      <c r="AA22" s="117"/>
      <c r="AB22" s="117"/>
      <c r="AC22" s="117"/>
      <c r="AD22" s="117"/>
      <c r="AE22" s="118">
        <f t="shared" si="10"/>
        <v>0</v>
      </c>
      <c r="AF22" s="118">
        <f t="shared" si="11"/>
        <v>0</v>
      </c>
      <c r="AG22" s="117"/>
      <c r="AH22" s="117"/>
      <c r="AI22" s="117"/>
      <c r="AJ22" s="117"/>
      <c r="AK22" s="117"/>
      <c r="AL22" s="121">
        <f t="shared" si="12"/>
        <v>0</v>
      </c>
      <c r="AM22" s="131">
        <f t="shared" si="3"/>
        <v>0</v>
      </c>
      <c r="AP22" s="31" t="str">
        <f t="shared" si="13"/>
        <v/>
      </c>
      <c r="AQ22" s="31" t="str">
        <f t="shared" si="14"/>
        <v/>
      </c>
    </row>
    <row r="23" spans="1:43" s="155" customFormat="1" ht="16.2" customHeight="1" x14ac:dyDescent="0.25">
      <c r="A23" s="114"/>
      <c r="B23" s="107"/>
      <c r="C23" s="107"/>
      <c r="D23" s="123"/>
      <c r="E23" s="130">
        <f t="shared" si="4"/>
        <v>0</v>
      </c>
      <c r="F23" s="107"/>
      <c r="G23" s="107"/>
      <c r="H23" s="107"/>
      <c r="I23" s="109">
        <f t="shared" si="5"/>
        <v>0</v>
      </c>
      <c r="J23" s="110">
        <f t="shared" si="6"/>
        <v>0</v>
      </c>
      <c r="K23" s="109">
        <f t="shared" si="7"/>
        <v>0</v>
      </c>
      <c r="L23" s="113"/>
      <c r="M23" s="113"/>
      <c r="N23" s="113"/>
      <c r="O23" s="113"/>
      <c r="P23" s="113"/>
      <c r="Q23" s="114"/>
      <c r="R23" s="115">
        <f t="shared" si="8"/>
        <v>0</v>
      </c>
      <c r="S23" s="114"/>
      <c r="T23" s="115">
        <f t="shared" si="15"/>
        <v>0</v>
      </c>
      <c r="U23" s="114"/>
      <c r="V23" s="115">
        <f t="shared" si="9"/>
        <v>0</v>
      </c>
      <c r="W23" s="117"/>
      <c r="X23" s="117"/>
      <c r="Y23" s="117"/>
      <c r="Z23" s="117"/>
      <c r="AA23" s="117"/>
      <c r="AB23" s="117"/>
      <c r="AC23" s="117"/>
      <c r="AD23" s="117"/>
      <c r="AE23" s="118">
        <f t="shared" si="10"/>
        <v>0</v>
      </c>
      <c r="AF23" s="118">
        <f t="shared" si="11"/>
        <v>0</v>
      </c>
      <c r="AG23" s="117"/>
      <c r="AH23" s="117"/>
      <c r="AI23" s="117"/>
      <c r="AJ23" s="117"/>
      <c r="AK23" s="117"/>
      <c r="AL23" s="121">
        <f t="shared" si="12"/>
        <v>0</v>
      </c>
      <c r="AM23" s="131">
        <f t="shared" si="3"/>
        <v>0</v>
      </c>
      <c r="AP23" s="31" t="str">
        <f t="shared" si="13"/>
        <v/>
      </c>
      <c r="AQ23" s="31" t="str">
        <f t="shared" si="14"/>
        <v/>
      </c>
    </row>
    <row r="24" spans="1:43" s="155" customFormat="1" ht="16.2" customHeight="1" x14ac:dyDescent="0.25">
      <c r="A24" s="114"/>
      <c r="B24" s="107"/>
      <c r="C24" s="107"/>
      <c r="D24" s="123"/>
      <c r="E24" s="130">
        <f t="shared" si="4"/>
        <v>0</v>
      </c>
      <c r="F24" s="107"/>
      <c r="G24" s="107"/>
      <c r="H24" s="107"/>
      <c r="I24" s="109">
        <f t="shared" si="5"/>
        <v>0</v>
      </c>
      <c r="J24" s="110">
        <f t="shared" si="6"/>
        <v>0</v>
      </c>
      <c r="K24" s="109">
        <f t="shared" si="7"/>
        <v>0</v>
      </c>
      <c r="L24" s="113"/>
      <c r="M24" s="113"/>
      <c r="N24" s="113"/>
      <c r="O24" s="113"/>
      <c r="P24" s="113"/>
      <c r="Q24" s="114"/>
      <c r="R24" s="115">
        <f t="shared" si="8"/>
        <v>0</v>
      </c>
      <c r="S24" s="114"/>
      <c r="T24" s="115">
        <f t="shared" si="15"/>
        <v>0</v>
      </c>
      <c r="U24" s="114"/>
      <c r="V24" s="115">
        <f t="shared" si="9"/>
        <v>0</v>
      </c>
      <c r="W24" s="117"/>
      <c r="X24" s="117"/>
      <c r="Y24" s="117"/>
      <c r="Z24" s="117"/>
      <c r="AA24" s="117"/>
      <c r="AB24" s="117"/>
      <c r="AC24" s="117"/>
      <c r="AD24" s="117"/>
      <c r="AE24" s="118">
        <f t="shared" si="10"/>
        <v>0</v>
      </c>
      <c r="AF24" s="118">
        <f t="shared" si="11"/>
        <v>0</v>
      </c>
      <c r="AG24" s="117"/>
      <c r="AH24" s="117"/>
      <c r="AI24" s="117"/>
      <c r="AJ24" s="117"/>
      <c r="AK24" s="117"/>
      <c r="AL24" s="121">
        <f t="shared" si="12"/>
        <v>0</v>
      </c>
      <c r="AM24" s="131">
        <f t="shared" si="3"/>
        <v>0</v>
      </c>
      <c r="AP24" s="31" t="str">
        <f t="shared" si="13"/>
        <v/>
      </c>
      <c r="AQ24" s="31" t="str">
        <f t="shared" si="14"/>
        <v/>
      </c>
    </row>
    <row r="25" spans="1:43" s="155" customFormat="1" ht="16.2" customHeight="1" x14ac:dyDescent="0.25">
      <c r="A25" s="114"/>
      <c r="B25" s="107"/>
      <c r="C25" s="107"/>
      <c r="D25" s="123"/>
      <c r="E25" s="130">
        <f t="shared" si="4"/>
        <v>0</v>
      </c>
      <c r="F25" s="107"/>
      <c r="G25" s="107"/>
      <c r="H25" s="107"/>
      <c r="I25" s="109">
        <f t="shared" si="5"/>
        <v>0</v>
      </c>
      <c r="J25" s="110">
        <f t="shared" si="6"/>
        <v>0</v>
      </c>
      <c r="K25" s="109">
        <f t="shared" si="7"/>
        <v>0</v>
      </c>
      <c r="L25" s="113"/>
      <c r="M25" s="113"/>
      <c r="N25" s="113"/>
      <c r="O25" s="113"/>
      <c r="P25" s="113"/>
      <c r="Q25" s="114"/>
      <c r="R25" s="115">
        <f t="shared" si="8"/>
        <v>0</v>
      </c>
      <c r="S25" s="114"/>
      <c r="T25" s="115">
        <f t="shared" si="15"/>
        <v>0</v>
      </c>
      <c r="U25" s="114"/>
      <c r="V25" s="115">
        <f t="shared" si="9"/>
        <v>0</v>
      </c>
      <c r="W25" s="117"/>
      <c r="X25" s="117"/>
      <c r="Y25" s="117"/>
      <c r="Z25" s="117"/>
      <c r="AA25" s="117"/>
      <c r="AB25" s="117"/>
      <c r="AC25" s="117"/>
      <c r="AD25" s="117"/>
      <c r="AE25" s="118">
        <f t="shared" si="10"/>
        <v>0</v>
      </c>
      <c r="AF25" s="118">
        <f t="shared" si="11"/>
        <v>0</v>
      </c>
      <c r="AG25" s="117"/>
      <c r="AH25" s="117"/>
      <c r="AI25" s="117"/>
      <c r="AJ25" s="117"/>
      <c r="AK25" s="117"/>
      <c r="AL25" s="121">
        <f t="shared" si="12"/>
        <v>0</v>
      </c>
      <c r="AM25" s="131">
        <f t="shared" si="3"/>
        <v>0</v>
      </c>
      <c r="AP25" s="31" t="str">
        <f t="shared" si="13"/>
        <v/>
      </c>
      <c r="AQ25" s="31" t="str">
        <f t="shared" si="14"/>
        <v/>
      </c>
    </row>
    <row r="26" spans="1:43" s="155" customFormat="1" ht="16.2" customHeight="1" x14ac:dyDescent="0.25">
      <c r="A26" s="114"/>
      <c r="B26" s="107"/>
      <c r="C26" s="107"/>
      <c r="D26" s="123"/>
      <c r="E26" s="130">
        <f t="shared" si="4"/>
        <v>0</v>
      </c>
      <c r="F26" s="107"/>
      <c r="G26" s="107"/>
      <c r="H26" s="107"/>
      <c r="I26" s="109">
        <f t="shared" si="5"/>
        <v>0</v>
      </c>
      <c r="J26" s="110">
        <f t="shared" si="6"/>
        <v>0</v>
      </c>
      <c r="K26" s="109">
        <f t="shared" si="7"/>
        <v>0</v>
      </c>
      <c r="L26" s="113"/>
      <c r="M26" s="113"/>
      <c r="N26" s="113"/>
      <c r="O26" s="113"/>
      <c r="P26" s="113"/>
      <c r="Q26" s="114"/>
      <c r="R26" s="115">
        <f t="shared" si="8"/>
        <v>0</v>
      </c>
      <c r="S26" s="114"/>
      <c r="T26" s="115">
        <f t="shared" si="15"/>
        <v>0</v>
      </c>
      <c r="U26" s="114"/>
      <c r="V26" s="115">
        <f t="shared" si="9"/>
        <v>0</v>
      </c>
      <c r="W26" s="117"/>
      <c r="X26" s="117"/>
      <c r="Y26" s="117"/>
      <c r="Z26" s="117"/>
      <c r="AA26" s="117"/>
      <c r="AB26" s="117"/>
      <c r="AC26" s="117"/>
      <c r="AD26" s="117"/>
      <c r="AE26" s="118">
        <f t="shared" si="10"/>
        <v>0</v>
      </c>
      <c r="AF26" s="118">
        <f t="shared" si="11"/>
        <v>0</v>
      </c>
      <c r="AG26" s="117"/>
      <c r="AH26" s="117"/>
      <c r="AI26" s="117"/>
      <c r="AJ26" s="117"/>
      <c r="AK26" s="117"/>
      <c r="AL26" s="121">
        <f t="shared" si="12"/>
        <v>0</v>
      </c>
      <c r="AM26" s="131">
        <f t="shared" si="3"/>
        <v>0</v>
      </c>
      <c r="AP26" s="31" t="str">
        <f t="shared" si="13"/>
        <v/>
      </c>
      <c r="AQ26" s="31" t="str">
        <f t="shared" si="14"/>
        <v/>
      </c>
    </row>
    <row r="27" spans="1:43" s="155" customFormat="1" ht="16.2" customHeight="1" x14ac:dyDescent="0.25">
      <c r="A27" s="114"/>
      <c r="B27" s="107"/>
      <c r="C27" s="107"/>
      <c r="D27" s="123"/>
      <c r="E27" s="130">
        <f t="shared" si="4"/>
        <v>0</v>
      </c>
      <c r="F27" s="107"/>
      <c r="G27" s="107"/>
      <c r="H27" s="107"/>
      <c r="I27" s="130">
        <f t="shared" ref="I27:I44" si="16">SUM(F27:H27)</f>
        <v>0</v>
      </c>
      <c r="J27" s="110">
        <f t="shared" si="6"/>
        <v>0</v>
      </c>
      <c r="K27" s="109">
        <f t="shared" si="7"/>
        <v>0</v>
      </c>
      <c r="L27" s="113"/>
      <c r="M27" s="113"/>
      <c r="N27" s="113"/>
      <c r="O27" s="113"/>
      <c r="P27" s="113"/>
      <c r="Q27" s="114"/>
      <c r="R27" s="115">
        <f t="shared" si="8"/>
        <v>0</v>
      </c>
      <c r="S27" s="114"/>
      <c r="T27" s="115">
        <f t="shared" si="15"/>
        <v>0</v>
      </c>
      <c r="U27" s="114"/>
      <c r="V27" s="115">
        <f t="shared" si="9"/>
        <v>0</v>
      </c>
      <c r="W27" s="117"/>
      <c r="X27" s="117"/>
      <c r="Y27" s="117"/>
      <c r="Z27" s="117"/>
      <c r="AA27" s="117"/>
      <c r="AB27" s="117"/>
      <c r="AC27" s="117"/>
      <c r="AD27" s="117"/>
      <c r="AE27" s="118">
        <f t="shared" si="10"/>
        <v>0</v>
      </c>
      <c r="AF27" s="118">
        <f t="shared" si="11"/>
        <v>0</v>
      </c>
      <c r="AG27" s="117"/>
      <c r="AH27" s="117"/>
      <c r="AI27" s="117"/>
      <c r="AJ27" s="117"/>
      <c r="AK27" s="117"/>
      <c r="AL27" s="121">
        <f t="shared" si="12"/>
        <v>0</v>
      </c>
      <c r="AM27" s="131">
        <f t="shared" si="3"/>
        <v>0</v>
      </c>
      <c r="AP27" s="31" t="str">
        <f t="shared" si="13"/>
        <v/>
      </c>
      <c r="AQ27" s="31" t="str">
        <f t="shared" si="14"/>
        <v/>
      </c>
    </row>
    <row r="28" spans="1:43" s="155" customFormat="1" ht="16.2" customHeight="1" x14ac:dyDescent="0.25">
      <c r="A28" s="114"/>
      <c r="B28" s="107"/>
      <c r="C28" s="107"/>
      <c r="D28" s="123"/>
      <c r="E28" s="130">
        <f t="shared" si="4"/>
        <v>0</v>
      </c>
      <c r="F28" s="107"/>
      <c r="G28" s="107"/>
      <c r="H28" s="107"/>
      <c r="I28" s="130">
        <f t="shared" si="16"/>
        <v>0</v>
      </c>
      <c r="J28" s="110">
        <f t="shared" si="6"/>
        <v>0</v>
      </c>
      <c r="K28" s="109">
        <f t="shared" si="7"/>
        <v>0</v>
      </c>
      <c r="L28" s="113"/>
      <c r="M28" s="113"/>
      <c r="N28" s="113"/>
      <c r="O28" s="113"/>
      <c r="P28" s="113"/>
      <c r="Q28" s="114"/>
      <c r="R28" s="115">
        <f t="shared" si="8"/>
        <v>0</v>
      </c>
      <c r="S28" s="114"/>
      <c r="T28" s="115">
        <f t="shared" si="15"/>
        <v>0</v>
      </c>
      <c r="U28" s="114"/>
      <c r="V28" s="115">
        <f t="shared" si="9"/>
        <v>0</v>
      </c>
      <c r="W28" s="117"/>
      <c r="X28" s="117"/>
      <c r="Y28" s="117"/>
      <c r="Z28" s="117"/>
      <c r="AA28" s="117"/>
      <c r="AB28" s="117"/>
      <c r="AC28" s="117"/>
      <c r="AD28" s="117"/>
      <c r="AE28" s="118">
        <f t="shared" si="10"/>
        <v>0</v>
      </c>
      <c r="AF28" s="118">
        <f t="shared" si="11"/>
        <v>0</v>
      </c>
      <c r="AG28" s="117"/>
      <c r="AH28" s="117"/>
      <c r="AI28" s="117"/>
      <c r="AJ28" s="117"/>
      <c r="AK28" s="117"/>
      <c r="AL28" s="121">
        <f t="shared" si="12"/>
        <v>0</v>
      </c>
      <c r="AM28" s="131">
        <f t="shared" si="3"/>
        <v>0</v>
      </c>
      <c r="AP28" s="31" t="str">
        <f t="shared" si="13"/>
        <v/>
      </c>
      <c r="AQ28" s="31" t="str">
        <f t="shared" si="14"/>
        <v/>
      </c>
    </row>
    <row r="29" spans="1:43" s="155" customFormat="1" ht="16.2" customHeight="1" x14ac:dyDescent="0.25">
      <c r="A29" s="114"/>
      <c r="B29" s="107"/>
      <c r="C29" s="107"/>
      <c r="D29" s="123"/>
      <c r="E29" s="130">
        <f t="shared" si="4"/>
        <v>0</v>
      </c>
      <c r="F29" s="107"/>
      <c r="G29" s="107"/>
      <c r="H29" s="107"/>
      <c r="I29" s="130">
        <f t="shared" si="16"/>
        <v>0</v>
      </c>
      <c r="J29" s="110">
        <f t="shared" si="6"/>
        <v>0</v>
      </c>
      <c r="K29" s="109">
        <f t="shared" si="7"/>
        <v>0</v>
      </c>
      <c r="L29" s="113"/>
      <c r="M29" s="113"/>
      <c r="N29" s="113"/>
      <c r="O29" s="113"/>
      <c r="P29" s="113"/>
      <c r="Q29" s="114"/>
      <c r="R29" s="115">
        <f t="shared" si="8"/>
        <v>0</v>
      </c>
      <c r="S29" s="114"/>
      <c r="T29" s="115">
        <f t="shared" si="15"/>
        <v>0</v>
      </c>
      <c r="U29" s="114"/>
      <c r="V29" s="115">
        <f t="shared" si="9"/>
        <v>0</v>
      </c>
      <c r="W29" s="117"/>
      <c r="X29" s="117"/>
      <c r="Y29" s="117"/>
      <c r="Z29" s="117"/>
      <c r="AA29" s="117"/>
      <c r="AB29" s="117"/>
      <c r="AC29" s="117"/>
      <c r="AD29" s="117"/>
      <c r="AE29" s="118">
        <f t="shared" si="10"/>
        <v>0</v>
      </c>
      <c r="AF29" s="118">
        <f t="shared" si="11"/>
        <v>0</v>
      </c>
      <c r="AG29" s="117"/>
      <c r="AH29" s="117"/>
      <c r="AI29" s="117"/>
      <c r="AJ29" s="117"/>
      <c r="AK29" s="117"/>
      <c r="AL29" s="121">
        <f t="shared" si="12"/>
        <v>0</v>
      </c>
      <c r="AM29" s="131">
        <f t="shared" si="3"/>
        <v>0</v>
      </c>
      <c r="AP29" s="31" t="str">
        <f t="shared" si="13"/>
        <v/>
      </c>
      <c r="AQ29" s="31" t="str">
        <f t="shared" si="14"/>
        <v/>
      </c>
    </row>
    <row r="30" spans="1:43" s="155" customFormat="1" ht="16.2" customHeight="1" x14ac:dyDescent="0.25">
      <c r="A30" s="114"/>
      <c r="B30" s="107"/>
      <c r="C30" s="107"/>
      <c r="D30" s="123"/>
      <c r="E30" s="130">
        <f t="shared" si="4"/>
        <v>0</v>
      </c>
      <c r="F30" s="107"/>
      <c r="G30" s="107"/>
      <c r="H30" s="107"/>
      <c r="I30" s="130">
        <f t="shared" si="16"/>
        <v>0</v>
      </c>
      <c r="J30" s="110">
        <f t="shared" si="6"/>
        <v>0</v>
      </c>
      <c r="K30" s="109">
        <f t="shared" si="7"/>
        <v>0</v>
      </c>
      <c r="L30" s="113"/>
      <c r="M30" s="113"/>
      <c r="N30" s="113"/>
      <c r="O30" s="113"/>
      <c r="P30" s="113"/>
      <c r="Q30" s="114"/>
      <c r="R30" s="115">
        <f t="shared" si="8"/>
        <v>0</v>
      </c>
      <c r="S30" s="114"/>
      <c r="T30" s="115">
        <f t="shared" si="15"/>
        <v>0</v>
      </c>
      <c r="U30" s="114"/>
      <c r="V30" s="115">
        <f t="shared" si="9"/>
        <v>0</v>
      </c>
      <c r="W30" s="117"/>
      <c r="X30" s="117"/>
      <c r="Y30" s="117"/>
      <c r="Z30" s="117"/>
      <c r="AA30" s="117"/>
      <c r="AB30" s="117"/>
      <c r="AC30" s="117"/>
      <c r="AD30" s="117"/>
      <c r="AE30" s="118">
        <f t="shared" si="10"/>
        <v>0</v>
      </c>
      <c r="AF30" s="118">
        <f t="shared" si="11"/>
        <v>0</v>
      </c>
      <c r="AG30" s="117"/>
      <c r="AH30" s="117"/>
      <c r="AI30" s="117"/>
      <c r="AJ30" s="117"/>
      <c r="AK30" s="117"/>
      <c r="AL30" s="121">
        <f t="shared" si="12"/>
        <v>0</v>
      </c>
      <c r="AM30" s="131">
        <f t="shared" si="3"/>
        <v>0</v>
      </c>
      <c r="AP30" s="31" t="str">
        <f t="shared" si="13"/>
        <v/>
      </c>
      <c r="AQ30" s="31" t="str">
        <f t="shared" si="14"/>
        <v/>
      </c>
    </row>
    <row r="31" spans="1:43" s="155" customFormat="1" ht="16.2" customHeight="1" x14ac:dyDescent="0.25">
      <c r="A31" s="114"/>
      <c r="B31" s="107"/>
      <c r="C31" s="107"/>
      <c r="D31" s="123"/>
      <c r="E31" s="130">
        <f t="shared" si="4"/>
        <v>0</v>
      </c>
      <c r="F31" s="107"/>
      <c r="G31" s="107"/>
      <c r="H31" s="107"/>
      <c r="I31" s="130">
        <f t="shared" si="16"/>
        <v>0</v>
      </c>
      <c r="J31" s="110">
        <f t="shared" si="6"/>
        <v>0</v>
      </c>
      <c r="K31" s="109">
        <f t="shared" si="7"/>
        <v>0</v>
      </c>
      <c r="L31" s="113"/>
      <c r="M31" s="113"/>
      <c r="N31" s="113"/>
      <c r="O31" s="113"/>
      <c r="P31" s="113"/>
      <c r="Q31" s="114"/>
      <c r="R31" s="115">
        <f t="shared" si="8"/>
        <v>0</v>
      </c>
      <c r="S31" s="114"/>
      <c r="T31" s="115">
        <f t="shared" si="15"/>
        <v>0</v>
      </c>
      <c r="U31" s="114"/>
      <c r="V31" s="115">
        <f t="shared" si="9"/>
        <v>0</v>
      </c>
      <c r="W31" s="117"/>
      <c r="X31" s="117"/>
      <c r="Y31" s="117"/>
      <c r="Z31" s="117"/>
      <c r="AA31" s="117"/>
      <c r="AB31" s="117"/>
      <c r="AC31" s="117"/>
      <c r="AD31" s="117"/>
      <c r="AE31" s="118">
        <f t="shared" si="10"/>
        <v>0</v>
      </c>
      <c r="AF31" s="118">
        <f t="shared" si="11"/>
        <v>0</v>
      </c>
      <c r="AG31" s="117"/>
      <c r="AH31" s="117"/>
      <c r="AI31" s="117"/>
      <c r="AJ31" s="117"/>
      <c r="AK31" s="117"/>
      <c r="AL31" s="121">
        <f t="shared" si="12"/>
        <v>0</v>
      </c>
      <c r="AM31" s="131">
        <f t="shared" si="3"/>
        <v>0</v>
      </c>
      <c r="AP31" s="31" t="str">
        <f t="shared" si="13"/>
        <v/>
      </c>
      <c r="AQ31" s="31" t="str">
        <f t="shared" si="14"/>
        <v/>
      </c>
    </row>
    <row r="32" spans="1:43" s="155" customFormat="1" ht="16.2" customHeight="1" x14ac:dyDescent="0.25">
      <c r="A32" s="114"/>
      <c r="B32" s="107"/>
      <c r="C32" s="107"/>
      <c r="D32" s="127"/>
      <c r="E32" s="109">
        <f t="shared" si="4"/>
        <v>0</v>
      </c>
      <c r="F32" s="128"/>
      <c r="G32" s="128"/>
      <c r="H32" s="128"/>
      <c r="I32" s="109">
        <f t="shared" si="16"/>
        <v>0</v>
      </c>
      <c r="J32" s="110">
        <f t="shared" si="6"/>
        <v>0</v>
      </c>
      <c r="K32" s="109">
        <f t="shared" si="7"/>
        <v>0</v>
      </c>
      <c r="L32" s="129"/>
      <c r="M32" s="129"/>
      <c r="N32" s="129"/>
      <c r="O32" s="129"/>
      <c r="P32" s="112"/>
      <c r="Q32" s="114"/>
      <c r="R32" s="115">
        <f t="shared" si="8"/>
        <v>0</v>
      </c>
      <c r="S32" s="114"/>
      <c r="T32" s="115">
        <f t="shared" si="15"/>
        <v>0</v>
      </c>
      <c r="U32" s="114"/>
      <c r="V32" s="115">
        <f t="shared" si="9"/>
        <v>0</v>
      </c>
      <c r="W32" s="125"/>
      <c r="X32" s="125"/>
      <c r="Y32" s="117"/>
      <c r="Z32" s="117"/>
      <c r="AA32" s="117"/>
      <c r="AB32" s="125"/>
      <c r="AC32" s="116"/>
      <c r="AD32" s="116"/>
      <c r="AE32" s="118">
        <f t="shared" si="10"/>
        <v>0</v>
      </c>
      <c r="AF32" s="118">
        <f t="shared" si="11"/>
        <v>0</v>
      </c>
      <c r="AG32" s="117"/>
      <c r="AH32" s="117"/>
      <c r="AI32" s="117"/>
      <c r="AJ32" s="125"/>
      <c r="AK32" s="117"/>
      <c r="AL32" s="121">
        <f t="shared" si="12"/>
        <v>0</v>
      </c>
      <c r="AM32" s="121">
        <f t="shared" si="3"/>
        <v>0</v>
      </c>
      <c r="AP32" s="31" t="str">
        <f t="shared" si="13"/>
        <v/>
      </c>
      <c r="AQ32" s="31" t="str">
        <f t="shared" si="14"/>
        <v/>
      </c>
    </row>
    <row r="33" spans="1:43" s="155" customFormat="1" ht="16.2" customHeight="1" x14ac:dyDescent="0.25">
      <c r="A33" s="114"/>
      <c r="B33" s="107"/>
      <c r="C33" s="107"/>
      <c r="D33" s="127"/>
      <c r="E33" s="109">
        <f t="shared" si="4"/>
        <v>0</v>
      </c>
      <c r="F33" s="128"/>
      <c r="G33" s="128"/>
      <c r="H33" s="128"/>
      <c r="I33" s="109">
        <f t="shared" si="16"/>
        <v>0</v>
      </c>
      <c r="J33" s="110">
        <f t="shared" si="6"/>
        <v>0</v>
      </c>
      <c r="K33" s="109">
        <f t="shared" si="7"/>
        <v>0</v>
      </c>
      <c r="L33" s="129"/>
      <c r="M33" s="129"/>
      <c r="N33" s="129"/>
      <c r="O33" s="129"/>
      <c r="P33" s="112"/>
      <c r="Q33" s="114"/>
      <c r="R33" s="115">
        <f t="shared" si="8"/>
        <v>0</v>
      </c>
      <c r="S33" s="114"/>
      <c r="T33" s="115">
        <f t="shared" si="15"/>
        <v>0</v>
      </c>
      <c r="U33" s="114"/>
      <c r="V33" s="115">
        <f t="shared" si="9"/>
        <v>0</v>
      </c>
      <c r="W33" s="125"/>
      <c r="X33" s="125"/>
      <c r="Y33" s="117"/>
      <c r="Z33" s="117"/>
      <c r="AA33" s="117"/>
      <c r="AB33" s="125"/>
      <c r="AC33" s="116"/>
      <c r="AD33" s="116"/>
      <c r="AE33" s="118">
        <f t="shared" si="10"/>
        <v>0</v>
      </c>
      <c r="AF33" s="118">
        <f t="shared" si="11"/>
        <v>0</v>
      </c>
      <c r="AG33" s="117"/>
      <c r="AH33" s="117"/>
      <c r="AI33" s="117"/>
      <c r="AJ33" s="125"/>
      <c r="AK33" s="117"/>
      <c r="AL33" s="121">
        <f t="shared" si="12"/>
        <v>0</v>
      </c>
      <c r="AM33" s="121">
        <f t="shared" si="3"/>
        <v>0</v>
      </c>
      <c r="AP33" s="31" t="str">
        <f t="shared" si="13"/>
        <v/>
      </c>
      <c r="AQ33" s="31" t="str">
        <f t="shared" si="14"/>
        <v/>
      </c>
    </row>
    <row r="34" spans="1:43" s="155" customFormat="1" ht="16.2" customHeight="1" x14ac:dyDescent="0.25">
      <c r="A34" s="114"/>
      <c r="B34" s="107"/>
      <c r="C34" s="107"/>
      <c r="D34" s="127"/>
      <c r="E34" s="109">
        <f t="shared" si="4"/>
        <v>0</v>
      </c>
      <c r="F34" s="128"/>
      <c r="G34" s="128"/>
      <c r="H34" s="128"/>
      <c r="I34" s="109">
        <f t="shared" si="16"/>
        <v>0</v>
      </c>
      <c r="J34" s="110">
        <f t="shared" si="6"/>
        <v>0</v>
      </c>
      <c r="K34" s="109">
        <f t="shared" si="7"/>
        <v>0</v>
      </c>
      <c r="L34" s="113"/>
      <c r="M34" s="129"/>
      <c r="N34" s="113"/>
      <c r="O34" s="129"/>
      <c r="P34" s="112"/>
      <c r="Q34" s="114"/>
      <c r="R34" s="115">
        <f t="shared" si="8"/>
        <v>0</v>
      </c>
      <c r="S34" s="114"/>
      <c r="T34" s="115">
        <f t="shared" si="15"/>
        <v>0</v>
      </c>
      <c r="U34" s="114"/>
      <c r="V34" s="115">
        <f t="shared" si="9"/>
        <v>0</v>
      </c>
      <c r="W34" s="125"/>
      <c r="X34" s="125"/>
      <c r="Y34" s="117"/>
      <c r="Z34" s="117"/>
      <c r="AA34" s="117"/>
      <c r="AB34" s="125"/>
      <c r="AC34" s="116"/>
      <c r="AD34" s="116"/>
      <c r="AE34" s="118">
        <f t="shared" si="10"/>
        <v>0</v>
      </c>
      <c r="AF34" s="118">
        <f t="shared" si="11"/>
        <v>0</v>
      </c>
      <c r="AG34" s="117"/>
      <c r="AH34" s="117"/>
      <c r="AI34" s="117"/>
      <c r="AJ34" s="125"/>
      <c r="AK34" s="117"/>
      <c r="AL34" s="121">
        <f t="shared" si="12"/>
        <v>0</v>
      </c>
      <c r="AM34" s="121">
        <f t="shared" si="3"/>
        <v>0</v>
      </c>
      <c r="AP34" s="31" t="str">
        <f t="shared" si="13"/>
        <v/>
      </c>
      <c r="AQ34" s="31" t="str">
        <f t="shared" si="14"/>
        <v/>
      </c>
    </row>
    <row r="35" spans="1:43" s="155" customFormat="1" ht="16.2" customHeight="1" x14ac:dyDescent="0.25">
      <c r="A35" s="114"/>
      <c r="B35" s="107"/>
      <c r="C35" s="107"/>
      <c r="D35" s="127"/>
      <c r="E35" s="109">
        <f t="shared" si="4"/>
        <v>0</v>
      </c>
      <c r="F35" s="128"/>
      <c r="G35" s="128"/>
      <c r="H35" s="128"/>
      <c r="I35" s="109">
        <f t="shared" si="16"/>
        <v>0</v>
      </c>
      <c r="J35" s="110">
        <f t="shared" si="6"/>
        <v>0</v>
      </c>
      <c r="K35" s="109">
        <f t="shared" si="7"/>
        <v>0</v>
      </c>
      <c r="L35" s="113"/>
      <c r="M35" s="129"/>
      <c r="N35" s="113"/>
      <c r="O35" s="129"/>
      <c r="P35" s="112"/>
      <c r="Q35" s="114"/>
      <c r="R35" s="115">
        <f t="shared" si="8"/>
        <v>0</v>
      </c>
      <c r="S35" s="114"/>
      <c r="T35" s="115">
        <f t="shared" si="15"/>
        <v>0</v>
      </c>
      <c r="U35" s="114"/>
      <c r="V35" s="115">
        <f t="shared" si="9"/>
        <v>0</v>
      </c>
      <c r="W35" s="125"/>
      <c r="X35" s="125"/>
      <c r="Y35" s="117"/>
      <c r="Z35" s="117"/>
      <c r="AA35" s="117"/>
      <c r="AB35" s="125"/>
      <c r="AC35" s="116"/>
      <c r="AD35" s="116"/>
      <c r="AE35" s="118">
        <f t="shared" si="10"/>
        <v>0</v>
      </c>
      <c r="AF35" s="118">
        <f t="shared" si="11"/>
        <v>0</v>
      </c>
      <c r="AG35" s="117"/>
      <c r="AH35" s="117"/>
      <c r="AI35" s="117"/>
      <c r="AJ35" s="125"/>
      <c r="AK35" s="117"/>
      <c r="AL35" s="121">
        <f t="shared" si="12"/>
        <v>0</v>
      </c>
      <c r="AM35" s="121">
        <f t="shared" si="3"/>
        <v>0</v>
      </c>
      <c r="AP35" s="31" t="str">
        <f t="shared" si="13"/>
        <v/>
      </c>
      <c r="AQ35" s="31" t="str">
        <f t="shared" si="14"/>
        <v/>
      </c>
    </row>
    <row r="36" spans="1:43" s="155" customFormat="1" ht="16.2" customHeight="1" x14ac:dyDescent="0.25">
      <c r="A36" s="114"/>
      <c r="B36" s="107"/>
      <c r="C36" s="107"/>
      <c r="D36" s="127"/>
      <c r="E36" s="109">
        <f t="shared" si="4"/>
        <v>0</v>
      </c>
      <c r="F36" s="128"/>
      <c r="G36" s="128"/>
      <c r="H36" s="128"/>
      <c r="I36" s="109">
        <f t="shared" si="16"/>
        <v>0</v>
      </c>
      <c r="J36" s="110">
        <f t="shared" si="6"/>
        <v>0</v>
      </c>
      <c r="K36" s="109">
        <f t="shared" si="7"/>
        <v>0</v>
      </c>
      <c r="L36" s="113"/>
      <c r="M36" s="129"/>
      <c r="N36" s="113"/>
      <c r="O36" s="129"/>
      <c r="P36" s="112"/>
      <c r="Q36" s="114"/>
      <c r="R36" s="115">
        <f t="shared" si="8"/>
        <v>0</v>
      </c>
      <c r="S36" s="114"/>
      <c r="T36" s="115">
        <f t="shared" si="15"/>
        <v>0</v>
      </c>
      <c r="U36" s="114"/>
      <c r="V36" s="115">
        <f t="shared" si="9"/>
        <v>0</v>
      </c>
      <c r="W36" s="125"/>
      <c r="X36" s="125"/>
      <c r="Y36" s="117"/>
      <c r="Z36" s="117"/>
      <c r="AA36" s="117"/>
      <c r="AB36" s="125"/>
      <c r="AC36" s="116"/>
      <c r="AD36" s="116"/>
      <c r="AE36" s="118">
        <f t="shared" si="10"/>
        <v>0</v>
      </c>
      <c r="AF36" s="118">
        <f t="shared" si="11"/>
        <v>0</v>
      </c>
      <c r="AG36" s="117"/>
      <c r="AH36" s="117"/>
      <c r="AI36" s="117"/>
      <c r="AJ36" s="125"/>
      <c r="AK36" s="117"/>
      <c r="AL36" s="121">
        <f t="shared" si="12"/>
        <v>0</v>
      </c>
      <c r="AM36" s="121">
        <f t="shared" si="3"/>
        <v>0</v>
      </c>
      <c r="AP36" s="31" t="str">
        <f t="shared" si="13"/>
        <v/>
      </c>
      <c r="AQ36" s="31" t="str">
        <f t="shared" si="14"/>
        <v/>
      </c>
    </row>
    <row r="37" spans="1:43" s="155" customFormat="1" ht="16.2" customHeight="1" x14ac:dyDescent="0.25">
      <c r="A37" s="114"/>
      <c r="B37" s="107"/>
      <c r="C37" s="107"/>
      <c r="D37" s="127"/>
      <c r="E37" s="109">
        <f t="shared" si="4"/>
        <v>0</v>
      </c>
      <c r="F37" s="128"/>
      <c r="G37" s="128"/>
      <c r="H37" s="128"/>
      <c r="I37" s="109">
        <f t="shared" si="16"/>
        <v>0</v>
      </c>
      <c r="J37" s="110">
        <f t="shared" si="6"/>
        <v>0</v>
      </c>
      <c r="K37" s="109">
        <f t="shared" si="7"/>
        <v>0</v>
      </c>
      <c r="L37" s="113"/>
      <c r="M37" s="129"/>
      <c r="N37" s="113"/>
      <c r="O37" s="129"/>
      <c r="P37" s="112"/>
      <c r="Q37" s="114"/>
      <c r="R37" s="115">
        <f t="shared" si="8"/>
        <v>0</v>
      </c>
      <c r="S37" s="114"/>
      <c r="T37" s="115">
        <f t="shared" si="15"/>
        <v>0</v>
      </c>
      <c r="U37" s="114"/>
      <c r="V37" s="115">
        <f t="shared" si="9"/>
        <v>0</v>
      </c>
      <c r="W37" s="125"/>
      <c r="X37" s="125"/>
      <c r="Y37" s="117"/>
      <c r="Z37" s="117"/>
      <c r="AA37" s="117"/>
      <c r="AB37" s="125"/>
      <c r="AC37" s="116"/>
      <c r="AD37" s="116"/>
      <c r="AE37" s="118">
        <f t="shared" si="10"/>
        <v>0</v>
      </c>
      <c r="AF37" s="118">
        <f t="shared" si="11"/>
        <v>0</v>
      </c>
      <c r="AG37" s="117"/>
      <c r="AH37" s="117"/>
      <c r="AI37" s="117"/>
      <c r="AJ37" s="125"/>
      <c r="AK37" s="117"/>
      <c r="AL37" s="121">
        <f t="shared" si="12"/>
        <v>0</v>
      </c>
      <c r="AM37" s="121">
        <f t="shared" si="3"/>
        <v>0</v>
      </c>
      <c r="AP37" s="31" t="str">
        <f t="shared" si="13"/>
        <v/>
      </c>
      <c r="AQ37" s="31" t="str">
        <f t="shared" si="14"/>
        <v/>
      </c>
    </row>
    <row r="38" spans="1:43" s="155" customFormat="1" ht="16.2" customHeight="1" x14ac:dyDescent="0.25">
      <c r="A38" s="114"/>
      <c r="B38" s="107"/>
      <c r="C38" s="107"/>
      <c r="D38" s="127"/>
      <c r="E38" s="109">
        <f t="shared" si="4"/>
        <v>0</v>
      </c>
      <c r="F38" s="128"/>
      <c r="G38" s="128"/>
      <c r="H38" s="128"/>
      <c r="I38" s="109">
        <f t="shared" si="16"/>
        <v>0</v>
      </c>
      <c r="J38" s="110">
        <f t="shared" si="6"/>
        <v>0</v>
      </c>
      <c r="K38" s="109">
        <f t="shared" si="7"/>
        <v>0</v>
      </c>
      <c r="L38" s="113"/>
      <c r="M38" s="129"/>
      <c r="N38" s="113"/>
      <c r="O38" s="129"/>
      <c r="P38" s="112"/>
      <c r="Q38" s="114"/>
      <c r="R38" s="115">
        <f t="shared" si="8"/>
        <v>0</v>
      </c>
      <c r="S38" s="114"/>
      <c r="T38" s="115">
        <f t="shared" si="15"/>
        <v>0</v>
      </c>
      <c r="U38" s="114"/>
      <c r="V38" s="115">
        <f t="shared" si="9"/>
        <v>0</v>
      </c>
      <c r="W38" s="125"/>
      <c r="X38" s="125"/>
      <c r="Y38" s="119"/>
      <c r="Z38" s="117"/>
      <c r="AA38" s="117"/>
      <c r="AB38" s="125"/>
      <c r="AC38" s="116"/>
      <c r="AD38" s="116"/>
      <c r="AE38" s="118">
        <f t="shared" si="10"/>
        <v>0</v>
      </c>
      <c r="AF38" s="118">
        <f t="shared" si="11"/>
        <v>0</v>
      </c>
      <c r="AG38" s="117"/>
      <c r="AH38" s="117"/>
      <c r="AI38" s="117"/>
      <c r="AJ38" s="125"/>
      <c r="AK38" s="117"/>
      <c r="AL38" s="121">
        <f t="shared" si="12"/>
        <v>0</v>
      </c>
      <c r="AM38" s="121">
        <f t="shared" si="3"/>
        <v>0</v>
      </c>
      <c r="AP38" s="31" t="str">
        <f t="shared" si="13"/>
        <v/>
      </c>
      <c r="AQ38" s="31" t="str">
        <f t="shared" si="14"/>
        <v/>
      </c>
    </row>
    <row r="39" spans="1:43" s="155" customFormat="1" ht="16.2" customHeight="1" x14ac:dyDescent="0.25">
      <c r="A39" s="114"/>
      <c r="B39" s="107"/>
      <c r="C39" s="107"/>
      <c r="D39" s="127"/>
      <c r="E39" s="109">
        <f t="shared" si="4"/>
        <v>0</v>
      </c>
      <c r="F39" s="128"/>
      <c r="G39" s="128"/>
      <c r="H39" s="128"/>
      <c r="I39" s="109">
        <f t="shared" si="16"/>
        <v>0</v>
      </c>
      <c r="J39" s="110">
        <f t="shared" si="6"/>
        <v>0</v>
      </c>
      <c r="K39" s="109">
        <f t="shared" si="7"/>
        <v>0</v>
      </c>
      <c r="L39" s="113"/>
      <c r="M39" s="129"/>
      <c r="N39" s="113"/>
      <c r="O39" s="129"/>
      <c r="P39" s="112"/>
      <c r="Q39" s="114"/>
      <c r="R39" s="115">
        <f t="shared" si="8"/>
        <v>0</v>
      </c>
      <c r="S39" s="114"/>
      <c r="T39" s="115">
        <f t="shared" si="15"/>
        <v>0</v>
      </c>
      <c r="U39" s="114"/>
      <c r="V39" s="115">
        <f t="shared" si="9"/>
        <v>0</v>
      </c>
      <c r="W39" s="125"/>
      <c r="X39" s="125"/>
      <c r="Y39" s="117"/>
      <c r="Z39" s="117"/>
      <c r="AA39" s="117"/>
      <c r="AB39" s="125"/>
      <c r="AC39" s="116"/>
      <c r="AD39" s="116"/>
      <c r="AE39" s="118">
        <f t="shared" si="10"/>
        <v>0</v>
      </c>
      <c r="AF39" s="118">
        <f t="shared" si="11"/>
        <v>0</v>
      </c>
      <c r="AG39" s="117"/>
      <c r="AH39" s="119"/>
      <c r="AI39" s="119"/>
      <c r="AJ39" s="125"/>
      <c r="AK39" s="117"/>
      <c r="AL39" s="121">
        <f t="shared" si="12"/>
        <v>0</v>
      </c>
      <c r="AM39" s="121">
        <f t="shared" si="3"/>
        <v>0</v>
      </c>
      <c r="AP39" s="31" t="str">
        <f t="shared" si="13"/>
        <v/>
      </c>
      <c r="AQ39" s="31" t="str">
        <f t="shared" si="14"/>
        <v/>
      </c>
    </row>
    <row r="40" spans="1:43" s="155" customFormat="1" ht="16.2" customHeight="1" x14ac:dyDescent="0.25">
      <c r="A40" s="114"/>
      <c r="B40" s="107"/>
      <c r="C40" s="107"/>
      <c r="D40" s="127"/>
      <c r="E40" s="109">
        <f t="shared" si="4"/>
        <v>0</v>
      </c>
      <c r="F40" s="128"/>
      <c r="G40" s="128"/>
      <c r="H40" s="128"/>
      <c r="I40" s="109">
        <f t="shared" si="16"/>
        <v>0</v>
      </c>
      <c r="J40" s="110">
        <f t="shared" si="6"/>
        <v>0</v>
      </c>
      <c r="K40" s="109">
        <f t="shared" si="7"/>
        <v>0</v>
      </c>
      <c r="L40" s="113"/>
      <c r="M40" s="129"/>
      <c r="N40" s="113"/>
      <c r="O40" s="129"/>
      <c r="P40" s="112"/>
      <c r="Q40" s="114"/>
      <c r="R40" s="115">
        <f t="shared" si="8"/>
        <v>0</v>
      </c>
      <c r="S40" s="114"/>
      <c r="T40" s="115">
        <f t="shared" si="15"/>
        <v>0</v>
      </c>
      <c r="U40" s="114"/>
      <c r="V40" s="115">
        <f t="shared" si="9"/>
        <v>0</v>
      </c>
      <c r="W40" s="125"/>
      <c r="X40" s="125"/>
      <c r="Y40" s="117"/>
      <c r="Z40" s="117"/>
      <c r="AA40" s="117"/>
      <c r="AB40" s="125"/>
      <c r="AC40" s="116"/>
      <c r="AD40" s="116"/>
      <c r="AE40" s="118">
        <f t="shared" si="10"/>
        <v>0</v>
      </c>
      <c r="AF40" s="118">
        <f t="shared" si="11"/>
        <v>0</v>
      </c>
      <c r="AG40" s="117"/>
      <c r="AH40" s="119"/>
      <c r="AI40" s="119"/>
      <c r="AJ40" s="125"/>
      <c r="AK40" s="117"/>
      <c r="AL40" s="121">
        <f t="shared" si="12"/>
        <v>0</v>
      </c>
      <c r="AM40" s="121">
        <f t="shared" si="3"/>
        <v>0</v>
      </c>
      <c r="AP40" s="31" t="str">
        <f t="shared" si="13"/>
        <v/>
      </c>
      <c r="AQ40" s="31" t="str">
        <f t="shared" si="14"/>
        <v/>
      </c>
    </row>
    <row r="41" spans="1:43" s="155" customFormat="1" ht="16.2" customHeight="1" x14ac:dyDescent="0.25">
      <c r="A41" s="114"/>
      <c r="B41" s="107"/>
      <c r="C41" s="107"/>
      <c r="D41" s="123"/>
      <c r="E41" s="109">
        <f t="shared" si="4"/>
        <v>0</v>
      </c>
      <c r="F41" s="128"/>
      <c r="G41" s="128"/>
      <c r="H41" s="128"/>
      <c r="I41" s="109">
        <f t="shared" si="16"/>
        <v>0</v>
      </c>
      <c r="J41" s="110">
        <f t="shared" si="6"/>
        <v>0</v>
      </c>
      <c r="K41" s="109">
        <f t="shared" si="7"/>
        <v>0</v>
      </c>
      <c r="L41" s="113"/>
      <c r="M41" s="129"/>
      <c r="N41" s="113"/>
      <c r="O41" s="129"/>
      <c r="P41" s="112"/>
      <c r="Q41" s="114"/>
      <c r="R41" s="115">
        <f t="shared" si="8"/>
        <v>0</v>
      </c>
      <c r="S41" s="114"/>
      <c r="T41" s="115">
        <f t="shared" si="15"/>
        <v>0</v>
      </c>
      <c r="U41" s="114"/>
      <c r="V41" s="115">
        <f t="shared" si="9"/>
        <v>0</v>
      </c>
      <c r="W41" s="125"/>
      <c r="X41" s="125"/>
      <c r="Y41" s="117"/>
      <c r="Z41" s="117"/>
      <c r="AA41" s="117"/>
      <c r="AB41" s="125"/>
      <c r="AC41" s="116"/>
      <c r="AD41" s="116"/>
      <c r="AE41" s="118">
        <f t="shared" si="10"/>
        <v>0</v>
      </c>
      <c r="AF41" s="118">
        <f t="shared" si="11"/>
        <v>0</v>
      </c>
      <c r="AG41" s="117"/>
      <c r="AH41" s="117"/>
      <c r="AI41" s="117"/>
      <c r="AJ41" s="125"/>
      <c r="AK41" s="117"/>
      <c r="AL41" s="121">
        <f t="shared" si="12"/>
        <v>0</v>
      </c>
      <c r="AM41" s="121">
        <f t="shared" si="3"/>
        <v>0</v>
      </c>
      <c r="AP41" s="31" t="str">
        <f t="shared" si="13"/>
        <v/>
      </c>
      <c r="AQ41" s="31" t="str">
        <f t="shared" si="14"/>
        <v/>
      </c>
    </row>
    <row r="42" spans="1:43" s="155" customFormat="1" ht="16.2" customHeight="1" x14ac:dyDescent="0.25">
      <c r="A42" s="147"/>
      <c r="B42" s="107"/>
      <c r="C42" s="107"/>
      <c r="D42" s="123"/>
      <c r="E42" s="109">
        <f t="shared" si="4"/>
        <v>0</v>
      </c>
      <c r="F42" s="128"/>
      <c r="G42" s="128"/>
      <c r="H42" s="128"/>
      <c r="I42" s="109">
        <f t="shared" si="16"/>
        <v>0</v>
      </c>
      <c r="J42" s="110">
        <f t="shared" si="6"/>
        <v>0</v>
      </c>
      <c r="K42" s="109">
        <f t="shared" si="7"/>
        <v>0</v>
      </c>
      <c r="L42" s="113"/>
      <c r="M42" s="129"/>
      <c r="N42" s="113"/>
      <c r="O42" s="129"/>
      <c r="P42" s="112"/>
      <c r="Q42" s="114"/>
      <c r="R42" s="115">
        <f t="shared" si="8"/>
        <v>0</v>
      </c>
      <c r="S42" s="114"/>
      <c r="T42" s="115">
        <f t="shared" si="15"/>
        <v>0</v>
      </c>
      <c r="U42" s="114"/>
      <c r="V42" s="115">
        <f t="shared" si="9"/>
        <v>0</v>
      </c>
      <c r="W42" s="125"/>
      <c r="X42" s="125"/>
      <c r="Y42" s="117"/>
      <c r="Z42" s="117"/>
      <c r="AA42" s="117"/>
      <c r="AB42" s="125"/>
      <c r="AC42" s="116"/>
      <c r="AD42" s="116"/>
      <c r="AE42" s="118">
        <f t="shared" si="10"/>
        <v>0</v>
      </c>
      <c r="AF42" s="118">
        <f t="shared" si="11"/>
        <v>0</v>
      </c>
      <c r="AG42" s="117"/>
      <c r="AH42" s="117"/>
      <c r="AI42" s="117"/>
      <c r="AJ42" s="125"/>
      <c r="AK42" s="117"/>
      <c r="AL42" s="121">
        <f t="shared" si="12"/>
        <v>0</v>
      </c>
      <c r="AM42" s="121">
        <f t="shared" si="3"/>
        <v>0</v>
      </c>
      <c r="AP42" s="31" t="str">
        <f t="shared" si="13"/>
        <v/>
      </c>
      <c r="AQ42" s="31" t="str">
        <f t="shared" si="14"/>
        <v/>
      </c>
    </row>
    <row r="43" spans="1:43" s="155" customFormat="1" ht="16.2" customHeight="1" x14ac:dyDescent="0.25">
      <c r="A43" s="114"/>
      <c r="B43" s="107"/>
      <c r="C43" s="107"/>
      <c r="D43" s="127"/>
      <c r="E43" s="109">
        <f t="shared" si="4"/>
        <v>0</v>
      </c>
      <c r="F43" s="128"/>
      <c r="G43" s="128"/>
      <c r="H43" s="128"/>
      <c r="I43" s="109">
        <f t="shared" si="16"/>
        <v>0</v>
      </c>
      <c r="J43" s="110">
        <f t="shared" si="6"/>
        <v>0</v>
      </c>
      <c r="K43" s="109">
        <f t="shared" si="7"/>
        <v>0</v>
      </c>
      <c r="L43" s="113"/>
      <c r="M43" s="129"/>
      <c r="N43" s="113"/>
      <c r="O43" s="129"/>
      <c r="P43" s="112"/>
      <c r="Q43" s="114"/>
      <c r="R43" s="115">
        <f t="shared" si="8"/>
        <v>0</v>
      </c>
      <c r="S43" s="114"/>
      <c r="T43" s="115">
        <f t="shared" si="15"/>
        <v>0</v>
      </c>
      <c r="U43" s="114"/>
      <c r="V43" s="115">
        <f t="shared" si="9"/>
        <v>0</v>
      </c>
      <c r="W43" s="125"/>
      <c r="X43" s="125"/>
      <c r="Y43" s="117"/>
      <c r="Z43" s="117"/>
      <c r="AA43" s="117"/>
      <c r="AB43" s="125"/>
      <c r="AC43" s="116"/>
      <c r="AD43" s="116"/>
      <c r="AE43" s="118">
        <f t="shared" si="10"/>
        <v>0</v>
      </c>
      <c r="AF43" s="118">
        <f t="shared" si="11"/>
        <v>0</v>
      </c>
      <c r="AG43" s="117"/>
      <c r="AH43" s="119"/>
      <c r="AI43" s="119"/>
      <c r="AJ43" s="125"/>
      <c r="AK43" s="117"/>
      <c r="AL43" s="121">
        <f t="shared" si="12"/>
        <v>0</v>
      </c>
      <c r="AM43" s="121">
        <f t="shared" si="3"/>
        <v>0</v>
      </c>
      <c r="AP43" s="31" t="str">
        <f t="shared" si="13"/>
        <v/>
      </c>
      <c r="AQ43" s="31" t="str">
        <f t="shared" si="14"/>
        <v/>
      </c>
    </row>
    <row r="44" spans="1:43" s="155" customFormat="1" ht="16.2" customHeight="1" thickBot="1" x14ac:dyDescent="0.3">
      <c r="A44" s="140"/>
      <c r="B44" s="134"/>
      <c r="C44" s="134"/>
      <c r="D44" s="135"/>
      <c r="E44" s="136">
        <f t="shared" si="4"/>
        <v>0</v>
      </c>
      <c r="F44" s="134"/>
      <c r="G44" s="134"/>
      <c r="H44" s="134"/>
      <c r="I44" s="136">
        <f t="shared" si="16"/>
        <v>0</v>
      </c>
      <c r="J44" s="137">
        <f t="shared" si="6"/>
        <v>0</v>
      </c>
      <c r="K44" s="136">
        <f t="shared" si="7"/>
        <v>0</v>
      </c>
      <c r="L44" s="139"/>
      <c r="M44" s="139"/>
      <c r="N44" s="139"/>
      <c r="O44" s="139"/>
      <c r="P44" s="139"/>
      <c r="Q44" s="140"/>
      <c r="R44" s="115">
        <f t="shared" si="8"/>
        <v>0</v>
      </c>
      <c r="S44" s="140"/>
      <c r="T44" s="141">
        <f t="shared" si="15"/>
        <v>0</v>
      </c>
      <c r="U44" s="140"/>
      <c r="V44" s="115">
        <f t="shared" si="9"/>
        <v>0</v>
      </c>
      <c r="W44" s="142"/>
      <c r="X44" s="142"/>
      <c r="Y44" s="142"/>
      <c r="Z44" s="142"/>
      <c r="AA44" s="142"/>
      <c r="AB44" s="142"/>
      <c r="AC44" s="143"/>
      <c r="AD44" s="143"/>
      <c r="AE44" s="141">
        <f t="shared" si="10"/>
        <v>0</v>
      </c>
      <c r="AF44" s="141">
        <f t="shared" si="11"/>
        <v>0</v>
      </c>
      <c r="AG44" s="142"/>
      <c r="AH44" s="142"/>
      <c r="AI44" s="142"/>
      <c r="AJ44" s="142"/>
      <c r="AK44" s="142"/>
      <c r="AL44" s="144">
        <f t="shared" si="12"/>
        <v>0</v>
      </c>
      <c r="AM44" s="145">
        <f t="shared" si="3"/>
        <v>0</v>
      </c>
      <c r="AP44" s="31" t="str">
        <f t="shared" si="13"/>
        <v/>
      </c>
      <c r="AQ44" s="31" t="str">
        <f t="shared" si="14"/>
        <v/>
      </c>
    </row>
    <row r="45" spans="1:43" s="155" customFormat="1" ht="16.2" customHeight="1" thickTop="1" thickBot="1" x14ac:dyDescent="0.35">
      <c r="A45" s="146"/>
      <c r="B45" s="202"/>
      <c r="C45" s="204"/>
      <c r="D45" s="147" t="s">
        <v>94</v>
      </c>
      <c r="E45" s="109">
        <f>SUM(E12:E44)</f>
        <v>0</v>
      </c>
      <c r="F45" s="235"/>
      <c r="G45" s="206"/>
      <c r="H45" s="236"/>
      <c r="I45" s="109">
        <f>SUM(I12:I44)</f>
        <v>0</v>
      </c>
      <c r="J45" s="109">
        <f>SUM(J12:J44)</f>
        <v>0</v>
      </c>
      <c r="K45" s="109">
        <f>SUM(K12:K44)</f>
        <v>0</v>
      </c>
      <c r="L45" s="146"/>
      <c r="M45" s="146"/>
      <c r="N45" s="146"/>
      <c r="O45" s="146"/>
      <c r="P45" s="146"/>
      <c r="Q45" s="148">
        <f t="shared" ref="Q45:V45" si="17">SUM(Q12:Q44)</f>
        <v>0</v>
      </c>
      <c r="R45" s="149">
        <f t="shared" si="17"/>
        <v>0</v>
      </c>
      <c r="S45" s="149">
        <f t="shared" si="17"/>
        <v>0</v>
      </c>
      <c r="T45" s="150">
        <f t="shared" si="17"/>
        <v>0</v>
      </c>
      <c r="U45" s="151">
        <f t="shared" si="17"/>
        <v>0</v>
      </c>
      <c r="V45" s="152">
        <f t="shared" si="17"/>
        <v>0</v>
      </c>
      <c r="W45" s="146"/>
      <c r="X45" s="146"/>
      <c r="Y45" s="146"/>
      <c r="Z45" s="146"/>
      <c r="AA45" s="146"/>
      <c r="AB45" s="146"/>
      <c r="AC45" s="153"/>
      <c r="AD45" s="153"/>
      <c r="AE45" s="154"/>
      <c r="AF45" s="154"/>
      <c r="AG45" s="153"/>
      <c r="AH45" s="153"/>
      <c r="AJ45" s="153"/>
      <c r="AK45" s="153"/>
      <c r="AL45" s="156">
        <f>SUM(AL12:AL44)</f>
        <v>0</v>
      </c>
      <c r="AM45" s="157">
        <f t="shared" ref="AM45" si="18">SUM(AM12:AM44)</f>
        <v>0</v>
      </c>
      <c r="AP45" s="2"/>
      <c r="AQ45" s="2"/>
    </row>
    <row r="46" spans="1:43" s="179" customFormat="1" ht="20.100000000000001" customHeight="1" x14ac:dyDescent="0.3">
      <c r="A46" s="186"/>
      <c r="B46" s="186"/>
      <c r="C46" s="186"/>
      <c r="D46" s="186"/>
      <c r="E46" s="187"/>
      <c r="F46" s="187"/>
      <c r="G46" s="187"/>
      <c r="H46" s="187"/>
      <c r="I46" s="187"/>
      <c r="J46" s="187"/>
      <c r="K46" s="187"/>
      <c r="L46" s="187"/>
      <c r="M46" s="187"/>
      <c r="AA46" s="188"/>
      <c r="AB46" s="188"/>
      <c r="AC46" s="188"/>
      <c r="AM46" s="189"/>
      <c r="AN46" s="189"/>
    </row>
    <row r="50" spans="1:8" ht="20.100000000000001" customHeight="1" x14ac:dyDescent="0.3">
      <c r="E50" s="190"/>
      <c r="F50" s="190"/>
      <c r="G50" s="190"/>
      <c r="H50" s="190"/>
    </row>
    <row r="51" spans="1:8" ht="20.100000000000001" customHeight="1" x14ac:dyDescent="0.3">
      <c r="A51" s="191"/>
      <c r="B51" s="191"/>
      <c r="C51" s="191"/>
      <c r="D51" s="191"/>
      <c r="E51" s="187"/>
      <c r="F51" s="187"/>
      <c r="G51" s="187"/>
      <c r="H51" s="187"/>
    </row>
    <row r="52" spans="1:8" ht="20.100000000000001" customHeight="1" x14ac:dyDescent="0.3">
      <c r="A52" s="191"/>
      <c r="B52" s="191"/>
      <c r="C52" s="191"/>
      <c r="D52" s="191"/>
    </row>
    <row r="53" spans="1:8" ht="20.100000000000001" customHeight="1" x14ac:dyDescent="0.3">
      <c r="A53" s="191"/>
      <c r="B53" s="191"/>
      <c r="C53" s="191"/>
      <c r="D53" s="191"/>
    </row>
    <row r="55" spans="1:8" ht="20.100000000000001" customHeight="1" x14ac:dyDescent="0.3">
      <c r="A55" s="191"/>
      <c r="B55" s="191"/>
      <c r="C55" s="191"/>
      <c r="D55" s="191"/>
    </row>
    <row r="56" spans="1:8" ht="20.100000000000001" customHeight="1" x14ac:dyDescent="0.3">
      <c r="A56" s="191"/>
      <c r="B56" s="191"/>
      <c r="C56" s="191"/>
      <c r="D56" s="191"/>
    </row>
    <row r="57" spans="1:8" ht="20.100000000000001" customHeight="1" x14ac:dyDescent="0.3">
      <c r="A57" s="191"/>
      <c r="B57" s="191"/>
      <c r="C57" s="191"/>
      <c r="D57" s="191"/>
    </row>
    <row r="58" spans="1:8" ht="20.100000000000001" customHeight="1" x14ac:dyDescent="0.3">
      <c r="A58" s="191"/>
      <c r="B58" s="191"/>
      <c r="C58" s="191"/>
      <c r="D58" s="191"/>
    </row>
    <row r="59" spans="1:8" ht="20.100000000000001" customHeight="1" x14ac:dyDescent="0.3">
      <c r="A59" s="191"/>
      <c r="B59" s="191"/>
      <c r="C59" s="191"/>
      <c r="D59" s="191"/>
    </row>
    <row r="60" spans="1:8" ht="20.100000000000001" customHeight="1" x14ac:dyDescent="0.3">
      <c r="A60" s="191"/>
      <c r="B60" s="191"/>
      <c r="C60" s="191"/>
      <c r="D60" s="191"/>
    </row>
    <row r="61" spans="1:8" ht="20.100000000000001" customHeight="1" x14ac:dyDescent="0.3">
      <c r="A61" s="191"/>
      <c r="B61" s="191"/>
      <c r="C61" s="191"/>
      <c r="D61" s="191"/>
    </row>
    <row r="62" spans="1:8" ht="20.100000000000001" customHeight="1" x14ac:dyDescent="0.3">
      <c r="A62" s="191"/>
      <c r="B62" s="191"/>
      <c r="C62" s="191"/>
      <c r="D62" s="191"/>
    </row>
    <row r="63" spans="1:8" ht="20.100000000000001" customHeight="1" x14ac:dyDescent="0.3">
      <c r="A63" s="191"/>
      <c r="B63" s="191"/>
      <c r="C63" s="191"/>
      <c r="D63" s="191"/>
    </row>
    <row r="64" spans="1:8" ht="20.100000000000001" customHeight="1" x14ac:dyDescent="0.3">
      <c r="A64" s="191"/>
      <c r="B64" s="191"/>
      <c r="C64" s="191"/>
      <c r="D64" s="191"/>
    </row>
    <row r="65" spans="1:4" ht="20.100000000000001" customHeight="1" x14ac:dyDescent="0.3">
      <c r="A65" s="191"/>
      <c r="B65" s="191"/>
      <c r="C65" s="191"/>
      <c r="D65" s="191"/>
    </row>
    <row r="66" spans="1:4" ht="20.100000000000001" customHeight="1" x14ac:dyDescent="0.3">
      <c r="A66" s="191"/>
      <c r="B66" s="191"/>
      <c r="C66" s="191"/>
      <c r="D66" s="191"/>
    </row>
    <row r="67" spans="1:4" ht="20.100000000000001" customHeight="1" x14ac:dyDescent="0.3">
      <c r="A67" s="191"/>
      <c r="B67" s="191"/>
      <c r="C67" s="191"/>
      <c r="D67" s="191"/>
    </row>
    <row r="68" spans="1:4" ht="20.100000000000001" customHeight="1" x14ac:dyDescent="0.3">
      <c r="A68" s="191"/>
      <c r="B68" s="191"/>
      <c r="C68" s="191"/>
      <c r="D68" s="191"/>
    </row>
    <row r="69" spans="1:4" ht="20.100000000000001" customHeight="1" x14ac:dyDescent="0.3">
      <c r="A69" s="191"/>
      <c r="B69" s="191"/>
      <c r="C69" s="191"/>
      <c r="D69" s="191"/>
    </row>
    <row r="70" spans="1:4" ht="20.100000000000001" customHeight="1" x14ac:dyDescent="0.3">
      <c r="A70" s="191"/>
      <c r="B70" s="191"/>
      <c r="C70" s="191"/>
      <c r="D70" s="191"/>
    </row>
    <row r="71" spans="1:4" ht="20.100000000000001" customHeight="1" x14ac:dyDescent="0.3">
      <c r="A71" s="191"/>
      <c r="B71" s="191"/>
      <c r="C71" s="191"/>
      <c r="D71" s="191"/>
    </row>
    <row r="72" spans="1:4" ht="20.100000000000001" customHeight="1" x14ac:dyDescent="0.3">
      <c r="A72" s="191"/>
      <c r="B72" s="191"/>
      <c r="C72" s="191"/>
      <c r="D72" s="191"/>
    </row>
    <row r="73" spans="1:4" ht="20.100000000000001" customHeight="1" x14ac:dyDescent="0.3">
      <c r="A73" s="191"/>
      <c r="B73" s="191"/>
      <c r="C73" s="191"/>
      <c r="D73" s="191"/>
    </row>
    <row r="74" spans="1:4" ht="20.100000000000001" customHeight="1" x14ac:dyDescent="0.3">
      <c r="A74" s="191"/>
      <c r="B74" s="191"/>
      <c r="C74" s="191"/>
      <c r="D74" s="191"/>
    </row>
    <row r="75" spans="1:4" ht="20.100000000000001" customHeight="1" x14ac:dyDescent="0.3">
      <c r="A75" s="191"/>
      <c r="B75" s="191"/>
      <c r="C75" s="191"/>
      <c r="D75" s="191"/>
    </row>
    <row r="76" spans="1:4" ht="20.100000000000001" customHeight="1" x14ac:dyDescent="0.3">
      <c r="A76" s="191"/>
      <c r="B76" s="191"/>
      <c r="C76" s="191"/>
      <c r="D76" s="191"/>
    </row>
    <row r="77" spans="1:4" ht="20.100000000000001" customHeight="1" x14ac:dyDescent="0.3">
      <c r="A77" s="191"/>
      <c r="B77" s="191"/>
      <c r="C77" s="191"/>
      <c r="D77" s="191"/>
    </row>
    <row r="78" spans="1:4" ht="20.100000000000001" customHeight="1" x14ac:dyDescent="0.3">
      <c r="A78" s="191"/>
      <c r="B78" s="191"/>
      <c r="C78" s="191"/>
      <c r="D78" s="191"/>
    </row>
    <row r="79" spans="1:4" ht="20.100000000000001" customHeight="1" x14ac:dyDescent="0.3">
      <c r="A79" s="191"/>
      <c r="B79" s="191"/>
      <c r="C79" s="191"/>
      <c r="D79" s="191"/>
    </row>
    <row r="80" spans="1:4" ht="20.100000000000001" customHeight="1" x14ac:dyDescent="0.3">
      <c r="A80" s="191"/>
      <c r="B80" s="191"/>
      <c r="C80" s="191"/>
      <c r="D80" s="191"/>
    </row>
    <row r="81" spans="1:4" ht="20.100000000000001" customHeight="1" x14ac:dyDescent="0.3">
      <c r="A81" s="191"/>
      <c r="B81" s="191"/>
      <c r="C81" s="191"/>
      <c r="D81" s="191"/>
    </row>
    <row r="82" spans="1:4" ht="20.100000000000001" customHeight="1" x14ac:dyDescent="0.3">
      <c r="A82" s="191"/>
      <c r="B82" s="191"/>
      <c r="C82" s="191"/>
      <c r="D82" s="191"/>
    </row>
    <row r="83" spans="1:4" ht="20.100000000000001" customHeight="1" x14ac:dyDescent="0.3">
      <c r="A83" s="191"/>
      <c r="B83" s="191"/>
      <c r="C83" s="191"/>
      <c r="D83" s="191"/>
    </row>
    <row r="84" spans="1:4" ht="20.100000000000001" customHeight="1" x14ac:dyDescent="0.3">
      <c r="A84" s="191"/>
      <c r="B84" s="191"/>
      <c r="C84" s="191"/>
      <c r="D84" s="191"/>
    </row>
    <row r="85" spans="1:4" ht="20.100000000000001" customHeight="1" x14ac:dyDescent="0.3">
      <c r="A85" s="191"/>
      <c r="B85" s="191"/>
      <c r="C85" s="191"/>
      <c r="D85" s="191"/>
    </row>
    <row r="86" spans="1:4" ht="20.100000000000001" customHeight="1" x14ac:dyDescent="0.3">
      <c r="A86" s="191"/>
      <c r="B86" s="191"/>
      <c r="C86" s="191"/>
      <c r="D86" s="191"/>
    </row>
    <row r="87" spans="1:4" ht="20.100000000000001" customHeight="1" x14ac:dyDescent="0.3">
      <c r="A87" s="191"/>
      <c r="B87" s="191"/>
      <c r="C87" s="191"/>
      <c r="D87" s="191"/>
    </row>
    <row r="88" spans="1:4" ht="20.100000000000001" customHeight="1" x14ac:dyDescent="0.3">
      <c r="A88" s="191"/>
      <c r="B88" s="191"/>
      <c r="C88" s="191"/>
      <c r="D88" s="191"/>
    </row>
    <row r="89" spans="1:4" ht="20.100000000000001" customHeight="1" x14ac:dyDescent="0.3">
      <c r="A89" s="191"/>
      <c r="B89" s="191"/>
      <c r="C89" s="191"/>
      <c r="D89" s="191"/>
    </row>
    <row r="90" spans="1:4" ht="20.100000000000001" customHeight="1" x14ac:dyDescent="0.3">
      <c r="A90" s="191"/>
      <c r="B90" s="191"/>
      <c r="C90" s="191"/>
      <c r="D90" s="191"/>
    </row>
    <row r="91" spans="1:4" ht="20.100000000000001" customHeight="1" x14ac:dyDescent="0.3">
      <c r="A91" s="191"/>
      <c r="B91" s="191"/>
      <c r="C91" s="191"/>
      <c r="D91" s="191"/>
    </row>
    <row r="92" spans="1:4" ht="20.100000000000001" customHeight="1" x14ac:dyDescent="0.3">
      <c r="A92" s="191"/>
      <c r="B92" s="191"/>
      <c r="C92" s="191"/>
      <c r="D92" s="191"/>
    </row>
    <row r="93" spans="1:4" ht="20.100000000000001" customHeight="1" x14ac:dyDescent="0.3">
      <c r="A93" s="191"/>
      <c r="B93" s="191"/>
      <c r="C93" s="191"/>
      <c r="D93" s="191"/>
    </row>
    <row r="94" spans="1:4" ht="20.100000000000001" customHeight="1" x14ac:dyDescent="0.3">
      <c r="A94" s="191"/>
      <c r="B94" s="191"/>
      <c r="C94" s="191"/>
      <c r="D94" s="191"/>
    </row>
    <row r="95" spans="1:4" ht="20.100000000000001" customHeight="1" x14ac:dyDescent="0.3">
      <c r="A95" s="191"/>
      <c r="B95" s="191"/>
      <c r="C95" s="191"/>
      <c r="D95" s="191"/>
    </row>
    <row r="96" spans="1:4" ht="20.100000000000001" customHeight="1" x14ac:dyDescent="0.3">
      <c r="A96" s="191"/>
      <c r="B96" s="191"/>
      <c r="C96" s="191"/>
      <c r="D96" s="191"/>
    </row>
    <row r="97" spans="1:4" ht="20.100000000000001" customHeight="1" x14ac:dyDescent="0.3">
      <c r="A97" s="191"/>
      <c r="B97" s="191"/>
      <c r="C97" s="191"/>
      <c r="D97" s="191"/>
    </row>
    <row r="98" spans="1:4" ht="20.100000000000001" customHeight="1" x14ac:dyDescent="0.3">
      <c r="A98" s="191"/>
      <c r="B98" s="191"/>
      <c r="C98" s="191"/>
      <c r="D98" s="191"/>
    </row>
    <row r="99" spans="1:4" ht="20.100000000000001" customHeight="1" x14ac:dyDescent="0.3">
      <c r="A99" s="191"/>
      <c r="B99" s="191"/>
      <c r="C99" s="191"/>
      <c r="D99" s="191"/>
    </row>
    <row r="100" spans="1:4" ht="20.100000000000001" customHeight="1" x14ac:dyDescent="0.3">
      <c r="A100" s="191"/>
      <c r="B100" s="191"/>
      <c r="C100" s="191"/>
      <c r="D100" s="191"/>
    </row>
    <row r="101" spans="1:4" ht="20.100000000000001" customHeight="1" x14ac:dyDescent="0.3">
      <c r="A101" s="191"/>
      <c r="B101" s="191"/>
      <c r="C101" s="191"/>
      <c r="D101" s="191"/>
    </row>
    <row r="102" spans="1:4" ht="20.100000000000001" customHeight="1" x14ac:dyDescent="0.3">
      <c r="A102" s="191"/>
      <c r="B102" s="191"/>
      <c r="C102" s="191"/>
      <c r="D102" s="191"/>
    </row>
    <row r="103" spans="1:4" ht="20.100000000000001" customHeight="1" x14ac:dyDescent="0.3">
      <c r="A103" s="191"/>
      <c r="B103" s="191"/>
      <c r="C103" s="191"/>
      <c r="D103" s="191"/>
    </row>
    <row r="104" spans="1:4" ht="20.100000000000001" customHeight="1" x14ac:dyDescent="0.3">
      <c r="A104" s="191"/>
      <c r="B104" s="191"/>
      <c r="C104" s="191"/>
      <c r="D104" s="191"/>
    </row>
    <row r="105" spans="1:4" ht="20.100000000000001" customHeight="1" x14ac:dyDescent="0.3">
      <c r="A105" s="191"/>
      <c r="B105" s="191"/>
      <c r="C105" s="191"/>
      <c r="D105" s="191"/>
    </row>
    <row r="106" spans="1:4" ht="20.100000000000001" customHeight="1" x14ac:dyDescent="0.3">
      <c r="A106" s="191"/>
      <c r="B106" s="191"/>
      <c r="C106" s="191"/>
      <c r="D106" s="191"/>
    </row>
    <row r="107" spans="1:4" ht="20.100000000000001" customHeight="1" x14ac:dyDescent="0.3">
      <c r="A107" s="191"/>
      <c r="B107" s="191"/>
      <c r="C107" s="191"/>
      <c r="D107" s="191"/>
    </row>
    <row r="108" spans="1:4" ht="20.100000000000001" customHeight="1" x14ac:dyDescent="0.3">
      <c r="A108" s="191"/>
      <c r="B108" s="191"/>
      <c r="C108" s="191"/>
      <c r="D108" s="191"/>
    </row>
    <row r="109" spans="1:4" ht="20.100000000000001" customHeight="1" x14ac:dyDescent="0.3">
      <c r="A109" s="191"/>
      <c r="B109" s="191"/>
      <c r="C109" s="191"/>
      <c r="D109" s="191"/>
    </row>
    <row r="110" spans="1:4" ht="20.100000000000001" customHeight="1" x14ac:dyDescent="0.3">
      <c r="A110" s="191"/>
      <c r="B110" s="191"/>
      <c r="C110" s="191"/>
      <c r="D110" s="191"/>
    </row>
    <row r="111" spans="1:4" ht="20.100000000000001" customHeight="1" x14ac:dyDescent="0.3">
      <c r="A111" s="191"/>
      <c r="B111" s="191"/>
      <c r="C111" s="191"/>
      <c r="D111" s="191"/>
    </row>
    <row r="112" spans="1:4" ht="20.100000000000001" customHeight="1" x14ac:dyDescent="0.3">
      <c r="A112" s="191"/>
      <c r="B112" s="191"/>
      <c r="C112" s="191"/>
      <c r="D112" s="191"/>
    </row>
    <row r="113" spans="1:4" ht="20.100000000000001" customHeight="1" x14ac:dyDescent="0.3">
      <c r="A113" s="191"/>
      <c r="B113" s="191"/>
      <c r="C113" s="191"/>
      <c r="D113" s="191"/>
    </row>
    <row r="114" spans="1:4" ht="20.100000000000001" customHeight="1" x14ac:dyDescent="0.3">
      <c r="A114" s="191"/>
      <c r="B114" s="191"/>
      <c r="C114" s="191"/>
      <c r="D114" s="191"/>
    </row>
    <row r="115" spans="1:4" ht="20.100000000000001" customHeight="1" x14ac:dyDescent="0.3">
      <c r="A115" s="191"/>
      <c r="B115" s="191"/>
      <c r="C115" s="191"/>
      <c r="D115" s="191"/>
    </row>
    <row r="116" spans="1:4" ht="20.100000000000001" customHeight="1" x14ac:dyDescent="0.3">
      <c r="A116" s="191"/>
      <c r="B116" s="191"/>
      <c r="C116" s="191"/>
      <c r="D116" s="191"/>
    </row>
    <row r="117" spans="1:4" ht="20.100000000000001" customHeight="1" x14ac:dyDescent="0.3">
      <c r="A117" s="191"/>
      <c r="B117" s="191"/>
      <c r="C117" s="191"/>
      <c r="D117" s="191"/>
    </row>
    <row r="118" spans="1:4" ht="20.100000000000001" customHeight="1" x14ac:dyDescent="0.3">
      <c r="A118" s="191"/>
      <c r="B118" s="191"/>
      <c r="C118" s="191"/>
      <c r="D118" s="191"/>
    </row>
    <row r="119" spans="1:4" ht="20.100000000000001" customHeight="1" x14ac:dyDescent="0.3">
      <c r="A119" s="191"/>
      <c r="B119" s="191"/>
      <c r="C119" s="191"/>
      <c r="D119" s="191"/>
    </row>
    <row r="120" spans="1:4" ht="20.100000000000001" customHeight="1" x14ac:dyDescent="0.3">
      <c r="A120" s="191"/>
      <c r="B120" s="191"/>
      <c r="C120" s="191"/>
      <c r="D120" s="191"/>
    </row>
    <row r="121" spans="1:4" ht="20.100000000000001" customHeight="1" x14ac:dyDescent="0.3">
      <c r="A121" s="191"/>
      <c r="B121" s="191"/>
      <c r="C121" s="191"/>
      <c r="D121" s="191"/>
    </row>
    <row r="122" spans="1:4" ht="20.100000000000001" customHeight="1" x14ac:dyDescent="0.3">
      <c r="A122" s="191"/>
      <c r="B122" s="191"/>
      <c r="C122" s="191"/>
      <c r="D122" s="191"/>
    </row>
    <row r="123" spans="1:4" ht="20.100000000000001" customHeight="1" x14ac:dyDescent="0.3">
      <c r="A123" s="191"/>
      <c r="B123" s="191"/>
      <c r="C123" s="191"/>
      <c r="D123" s="191"/>
    </row>
    <row r="124" spans="1:4" ht="20.100000000000001" customHeight="1" x14ac:dyDescent="0.3">
      <c r="A124" s="191"/>
      <c r="B124" s="191"/>
      <c r="C124" s="191"/>
      <c r="D124" s="191"/>
    </row>
    <row r="125" spans="1:4" ht="20.100000000000001" customHeight="1" x14ac:dyDescent="0.3">
      <c r="A125" s="191"/>
      <c r="B125" s="191"/>
      <c r="C125" s="191"/>
      <c r="D125" s="191"/>
    </row>
    <row r="126" spans="1:4" ht="20.100000000000001" customHeight="1" x14ac:dyDescent="0.3">
      <c r="A126" s="191"/>
      <c r="B126" s="191"/>
      <c r="C126" s="191"/>
      <c r="D126" s="191"/>
    </row>
    <row r="127" spans="1:4" ht="20.100000000000001" customHeight="1" x14ac:dyDescent="0.3">
      <c r="A127" s="191"/>
      <c r="B127" s="191"/>
      <c r="C127" s="191"/>
      <c r="D127" s="191"/>
    </row>
    <row r="128" spans="1:4" ht="20.100000000000001" customHeight="1" x14ac:dyDescent="0.3">
      <c r="A128" s="191"/>
      <c r="B128" s="191"/>
      <c r="C128" s="191"/>
      <c r="D128" s="191"/>
    </row>
    <row r="129" spans="1:4" ht="20.100000000000001" customHeight="1" x14ac:dyDescent="0.3">
      <c r="A129" s="191"/>
      <c r="B129" s="191"/>
      <c r="C129" s="191"/>
      <c r="D129" s="191"/>
    </row>
    <row r="130" spans="1:4" ht="20.100000000000001" customHeight="1" x14ac:dyDescent="0.3">
      <c r="A130" s="191"/>
      <c r="B130" s="191"/>
      <c r="C130" s="191"/>
      <c r="D130" s="191"/>
    </row>
    <row r="131" spans="1:4" ht="20.100000000000001" customHeight="1" x14ac:dyDescent="0.3">
      <c r="A131" s="191"/>
      <c r="B131" s="191"/>
      <c r="C131" s="191"/>
      <c r="D131" s="191"/>
    </row>
    <row r="132" spans="1:4" ht="20.100000000000001" customHeight="1" x14ac:dyDescent="0.3">
      <c r="A132" s="191"/>
      <c r="B132" s="191"/>
      <c r="C132" s="191"/>
      <c r="D132" s="191"/>
    </row>
    <row r="133" spans="1:4" ht="20.100000000000001" customHeight="1" x14ac:dyDescent="0.3">
      <c r="A133" s="191"/>
      <c r="B133" s="191"/>
      <c r="C133" s="191"/>
      <c r="D133" s="191"/>
    </row>
    <row r="134" spans="1:4" ht="20.100000000000001" customHeight="1" x14ac:dyDescent="0.3">
      <c r="A134" s="191"/>
      <c r="B134" s="191"/>
      <c r="C134" s="191"/>
      <c r="D134" s="191"/>
    </row>
    <row r="135" spans="1:4" ht="20.100000000000001" customHeight="1" x14ac:dyDescent="0.3">
      <c r="A135" s="191"/>
      <c r="B135" s="191"/>
      <c r="C135" s="191"/>
      <c r="D135" s="191"/>
    </row>
    <row r="136" spans="1:4" ht="20.100000000000001" customHeight="1" x14ac:dyDescent="0.3">
      <c r="A136" s="191"/>
      <c r="B136" s="191"/>
      <c r="C136" s="191"/>
      <c r="D136" s="191"/>
    </row>
    <row r="137" spans="1:4" ht="20.100000000000001" customHeight="1" x14ac:dyDescent="0.3">
      <c r="A137" s="191"/>
      <c r="B137" s="191"/>
      <c r="C137" s="191"/>
      <c r="D137" s="191"/>
    </row>
    <row r="138" spans="1:4" ht="20.100000000000001" customHeight="1" x14ac:dyDescent="0.3">
      <c r="A138" s="191"/>
      <c r="B138" s="191"/>
      <c r="C138" s="191"/>
      <c r="D138" s="191"/>
    </row>
    <row r="139" spans="1:4" ht="20.100000000000001" customHeight="1" x14ac:dyDescent="0.3">
      <c r="A139" s="191"/>
      <c r="B139" s="191"/>
      <c r="C139" s="191"/>
      <c r="D139" s="191"/>
    </row>
    <row r="140" spans="1:4" ht="20.100000000000001" customHeight="1" x14ac:dyDescent="0.3">
      <c r="A140" s="191"/>
      <c r="B140" s="191"/>
      <c r="C140" s="191"/>
      <c r="D140" s="191"/>
    </row>
    <row r="141" spans="1:4" ht="20.100000000000001" customHeight="1" x14ac:dyDescent="0.3">
      <c r="A141" s="191"/>
      <c r="B141" s="191"/>
      <c r="C141" s="191"/>
      <c r="D141" s="191"/>
    </row>
    <row r="142" spans="1:4" ht="20.100000000000001" customHeight="1" x14ac:dyDescent="0.3">
      <c r="A142" s="191"/>
      <c r="B142" s="191"/>
      <c r="C142" s="191"/>
      <c r="D142" s="191"/>
    </row>
    <row r="143" spans="1:4" ht="20.100000000000001" customHeight="1" x14ac:dyDescent="0.3">
      <c r="A143" s="191"/>
      <c r="B143" s="191"/>
      <c r="C143" s="191"/>
      <c r="D143" s="191"/>
    </row>
    <row r="144" spans="1:4" ht="20.100000000000001" customHeight="1" x14ac:dyDescent="0.3">
      <c r="A144" s="191"/>
      <c r="B144" s="191"/>
      <c r="C144" s="191"/>
      <c r="D144" s="191"/>
    </row>
    <row r="145" spans="1:4" ht="20.100000000000001" customHeight="1" x14ac:dyDescent="0.3">
      <c r="A145" s="191"/>
      <c r="B145" s="191"/>
      <c r="C145" s="191"/>
      <c r="D145" s="191"/>
    </row>
    <row r="146" spans="1:4" ht="20.100000000000001" customHeight="1" x14ac:dyDescent="0.3">
      <c r="A146" s="191"/>
      <c r="B146" s="191"/>
      <c r="C146" s="191"/>
      <c r="D146" s="191"/>
    </row>
    <row r="147" spans="1:4" ht="20.100000000000001" customHeight="1" x14ac:dyDescent="0.3">
      <c r="A147" s="191"/>
      <c r="B147" s="191"/>
      <c r="C147" s="191"/>
      <c r="D147" s="191"/>
    </row>
    <row r="148" spans="1:4" ht="20.100000000000001" customHeight="1" x14ac:dyDescent="0.3">
      <c r="A148" s="191"/>
      <c r="B148" s="191"/>
      <c r="C148" s="191"/>
      <c r="D148" s="191"/>
    </row>
    <row r="149" spans="1:4" ht="20.100000000000001" customHeight="1" x14ac:dyDescent="0.3">
      <c r="A149" s="191"/>
      <c r="B149" s="191"/>
      <c r="C149" s="191"/>
      <c r="D149" s="191"/>
    </row>
    <row r="150" spans="1:4" ht="20.100000000000001" customHeight="1" x14ac:dyDescent="0.3">
      <c r="A150" s="191"/>
      <c r="B150" s="191"/>
      <c r="C150" s="191"/>
      <c r="D150" s="191"/>
    </row>
    <row r="151" spans="1:4" ht="20.100000000000001" customHeight="1" x14ac:dyDescent="0.3">
      <c r="A151" s="191"/>
      <c r="B151" s="191"/>
      <c r="C151" s="191"/>
      <c r="D151" s="191"/>
    </row>
    <row r="152" spans="1:4" ht="20.100000000000001" customHeight="1" x14ac:dyDescent="0.3">
      <c r="A152" s="191"/>
      <c r="B152" s="191"/>
      <c r="C152" s="191"/>
      <c r="D152" s="191"/>
    </row>
    <row r="153" spans="1:4" ht="20.100000000000001" customHeight="1" x14ac:dyDescent="0.3">
      <c r="A153" s="191"/>
      <c r="B153" s="191"/>
      <c r="C153" s="191"/>
      <c r="D153" s="191"/>
    </row>
    <row r="154" spans="1:4" ht="20.100000000000001" customHeight="1" x14ac:dyDescent="0.3">
      <c r="A154" s="191"/>
      <c r="B154" s="191"/>
      <c r="C154" s="191"/>
      <c r="D154" s="191"/>
    </row>
    <row r="155" spans="1:4" ht="20.100000000000001" customHeight="1" x14ac:dyDescent="0.3">
      <c r="A155" s="191"/>
      <c r="B155" s="191"/>
      <c r="C155" s="191"/>
      <c r="D155" s="191"/>
    </row>
    <row r="156" spans="1:4" ht="20.100000000000001" customHeight="1" x14ac:dyDescent="0.3">
      <c r="A156" s="191"/>
      <c r="B156" s="191"/>
      <c r="C156" s="191"/>
      <c r="D156" s="191"/>
    </row>
    <row r="157" spans="1:4" ht="20.100000000000001" customHeight="1" x14ac:dyDescent="0.3">
      <c r="A157" s="191"/>
      <c r="B157" s="191"/>
      <c r="C157" s="191"/>
      <c r="D157" s="191"/>
    </row>
    <row r="158" spans="1:4" ht="20.100000000000001" customHeight="1" x14ac:dyDescent="0.3">
      <c r="A158" s="191"/>
      <c r="B158" s="191"/>
      <c r="C158" s="191"/>
      <c r="D158" s="191"/>
    </row>
    <row r="159" spans="1:4" ht="20.100000000000001" customHeight="1" x14ac:dyDescent="0.3">
      <c r="A159" s="191"/>
      <c r="B159" s="191"/>
      <c r="C159" s="191"/>
      <c r="D159" s="191"/>
    </row>
    <row r="160" spans="1:4" ht="20.100000000000001" customHeight="1" x14ac:dyDescent="0.3">
      <c r="A160" s="191"/>
      <c r="B160" s="191"/>
      <c r="C160" s="191"/>
      <c r="D160" s="191"/>
    </row>
    <row r="161" spans="1:4" ht="20.100000000000001" customHeight="1" x14ac:dyDescent="0.3">
      <c r="A161" s="191"/>
      <c r="B161" s="191"/>
      <c r="C161" s="191"/>
      <c r="D161" s="191"/>
    </row>
    <row r="162" spans="1:4" ht="20.100000000000001" customHeight="1" x14ac:dyDescent="0.3">
      <c r="A162" s="191"/>
      <c r="B162" s="191"/>
      <c r="C162" s="191"/>
      <c r="D162" s="191"/>
    </row>
    <row r="163" spans="1:4" ht="20.100000000000001" customHeight="1" x14ac:dyDescent="0.3">
      <c r="A163" s="191"/>
      <c r="B163" s="191"/>
      <c r="C163" s="191"/>
      <c r="D163" s="191"/>
    </row>
    <row r="164" spans="1:4" ht="20.100000000000001" customHeight="1" x14ac:dyDescent="0.3">
      <c r="A164" s="191"/>
      <c r="B164" s="191"/>
      <c r="C164" s="191"/>
      <c r="D164" s="191"/>
    </row>
    <row r="165" spans="1:4" ht="20.100000000000001" customHeight="1" x14ac:dyDescent="0.3">
      <c r="A165" s="191"/>
      <c r="B165" s="191"/>
      <c r="C165" s="191"/>
      <c r="D165" s="191"/>
    </row>
    <row r="166" spans="1:4" ht="20.100000000000001" customHeight="1" x14ac:dyDescent="0.3">
      <c r="A166" s="191"/>
      <c r="B166" s="191"/>
      <c r="C166" s="191"/>
      <c r="D166" s="191"/>
    </row>
    <row r="167" spans="1:4" ht="20.100000000000001" customHeight="1" x14ac:dyDescent="0.3">
      <c r="A167" s="191"/>
      <c r="B167" s="191"/>
      <c r="C167" s="191"/>
      <c r="D167" s="191"/>
    </row>
    <row r="168" spans="1:4" ht="20.100000000000001" customHeight="1" x14ac:dyDescent="0.3">
      <c r="A168" s="191"/>
      <c r="B168" s="191"/>
      <c r="C168" s="191"/>
      <c r="D168" s="191"/>
    </row>
    <row r="169" spans="1:4" ht="20.100000000000001" customHeight="1" x14ac:dyDescent="0.3">
      <c r="A169" s="191"/>
      <c r="B169" s="191"/>
      <c r="C169" s="191"/>
      <c r="D169" s="191"/>
    </row>
    <row r="170" spans="1:4" ht="20.100000000000001" customHeight="1" x14ac:dyDescent="0.3">
      <c r="A170" s="191"/>
      <c r="B170" s="191"/>
      <c r="C170" s="191"/>
      <c r="D170" s="191"/>
    </row>
    <row r="171" spans="1:4" ht="20.100000000000001" customHeight="1" x14ac:dyDescent="0.3">
      <c r="A171" s="191"/>
      <c r="B171" s="191"/>
      <c r="C171" s="191"/>
      <c r="D171" s="191"/>
    </row>
    <row r="172" spans="1:4" ht="20.100000000000001" customHeight="1" x14ac:dyDescent="0.3">
      <c r="A172" s="191"/>
      <c r="B172" s="191"/>
      <c r="C172" s="191"/>
      <c r="D172" s="191"/>
    </row>
    <row r="173" spans="1:4" ht="20.100000000000001" customHeight="1" x14ac:dyDescent="0.3">
      <c r="A173" s="191"/>
      <c r="B173" s="191"/>
      <c r="C173" s="191"/>
      <c r="D173" s="191"/>
    </row>
    <row r="174" spans="1:4" ht="20.100000000000001" customHeight="1" x14ac:dyDescent="0.3">
      <c r="A174" s="191"/>
      <c r="B174" s="191"/>
      <c r="C174" s="191"/>
      <c r="D174" s="191"/>
    </row>
    <row r="175" spans="1:4" ht="20.100000000000001" customHeight="1" x14ac:dyDescent="0.3">
      <c r="A175" s="191"/>
      <c r="B175" s="191"/>
      <c r="C175" s="191"/>
      <c r="D175" s="191"/>
    </row>
    <row r="176" spans="1:4" ht="20.100000000000001" customHeight="1" x14ac:dyDescent="0.3">
      <c r="A176" s="191"/>
      <c r="B176" s="191"/>
      <c r="C176" s="191"/>
      <c r="D176" s="191"/>
    </row>
    <row r="177" spans="1:4" ht="20.100000000000001" customHeight="1" x14ac:dyDescent="0.3">
      <c r="A177" s="191"/>
      <c r="B177" s="191"/>
      <c r="C177" s="191"/>
      <c r="D177" s="191"/>
    </row>
    <row r="178" spans="1:4" ht="20.100000000000001" customHeight="1" x14ac:dyDescent="0.3">
      <c r="A178" s="191"/>
      <c r="B178" s="191"/>
      <c r="C178" s="191"/>
      <c r="D178" s="191"/>
    </row>
    <row r="179" spans="1:4" ht="20.100000000000001" customHeight="1" x14ac:dyDescent="0.3">
      <c r="A179" s="191"/>
      <c r="B179" s="191"/>
      <c r="C179" s="191"/>
      <c r="D179" s="191"/>
    </row>
    <row r="180" spans="1:4" ht="20.100000000000001" customHeight="1" x14ac:dyDescent="0.3">
      <c r="A180" s="191"/>
      <c r="B180" s="191"/>
      <c r="C180" s="191"/>
      <c r="D180" s="191"/>
    </row>
    <row r="181" spans="1:4" ht="20.100000000000001" customHeight="1" x14ac:dyDescent="0.3">
      <c r="A181" s="191"/>
      <c r="B181" s="191"/>
      <c r="C181" s="191"/>
      <c r="D181" s="191"/>
    </row>
    <row r="182" spans="1:4" ht="20.100000000000001" customHeight="1" x14ac:dyDescent="0.3">
      <c r="A182" s="191"/>
      <c r="B182" s="191"/>
      <c r="C182" s="191"/>
      <c r="D182" s="191"/>
    </row>
    <row r="183" spans="1:4" ht="20.100000000000001" customHeight="1" x14ac:dyDescent="0.3">
      <c r="A183" s="191"/>
      <c r="B183" s="191"/>
      <c r="C183" s="191"/>
      <c r="D183" s="191"/>
    </row>
    <row r="184" spans="1:4" ht="20.100000000000001" customHeight="1" x14ac:dyDescent="0.3">
      <c r="A184" s="191"/>
      <c r="B184" s="191"/>
      <c r="C184" s="191"/>
      <c r="D184" s="191"/>
    </row>
    <row r="185" spans="1:4" ht="20.100000000000001" customHeight="1" x14ac:dyDescent="0.3">
      <c r="A185" s="191"/>
      <c r="B185" s="191"/>
      <c r="C185" s="191"/>
      <c r="D185" s="191"/>
    </row>
    <row r="186" spans="1:4" ht="20.100000000000001" customHeight="1" x14ac:dyDescent="0.3">
      <c r="A186" s="191"/>
      <c r="B186" s="191"/>
      <c r="C186" s="191"/>
      <c r="D186" s="191"/>
    </row>
    <row r="187" spans="1:4" ht="20.100000000000001" customHeight="1" x14ac:dyDescent="0.3">
      <c r="A187" s="191"/>
      <c r="B187" s="191"/>
      <c r="C187" s="191"/>
      <c r="D187" s="191"/>
    </row>
    <row r="188" spans="1:4" ht="20.100000000000001" customHeight="1" x14ac:dyDescent="0.3">
      <c r="A188" s="191"/>
      <c r="B188" s="191"/>
      <c r="C188" s="191"/>
      <c r="D188" s="191"/>
    </row>
    <row r="189" spans="1:4" ht="20.100000000000001" customHeight="1" x14ac:dyDescent="0.3">
      <c r="A189" s="191"/>
      <c r="B189" s="191"/>
      <c r="C189" s="191"/>
      <c r="D189" s="191"/>
    </row>
    <row r="190" spans="1:4" ht="20.100000000000001" customHeight="1" x14ac:dyDescent="0.3">
      <c r="A190" s="191"/>
      <c r="B190" s="191"/>
      <c r="C190" s="191"/>
      <c r="D190" s="191"/>
    </row>
    <row r="191" spans="1:4" ht="20.100000000000001" customHeight="1" x14ac:dyDescent="0.3">
      <c r="A191" s="191"/>
      <c r="B191" s="191"/>
      <c r="C191" s="191"/>
      <c r="D191" s="191"/>
    </row>
    <row r="192" spans="1:4" ht="20.100000000000001" customHeight="1" x14ac:dyDescent="0.3">
      <c r="A192" s="191"/>
      <c r="B192" s="191"/>
      <c r="C192" s="191"/>
      <c r="D192" s="191"/>
    </row>
    <row r="193" spans="1:4" ht="20.100000000000001" customHeight="1" x14ac:dyDescent="0.3">
      <c r="A193" s="191"/>
      <c r="B193" s="191"/>
      <c r="C193" s="191"/>
      <c r="D193" s="191"/>
    </row>
    <row r="194" spans="1:4" ht="20.100000000000001" customHeight="1" x14ac:dyDescent="0.3">
      <c r="A194" s="191"/>
      <c r="B194" s="191"/>
      <c r="C194" s="191"/>
      <c r="D194" s="191"/>
    </row>
    <row r="195" spans="1:4" ht="20.100000000000001" customHeight="1" x14ac:dyDescent="0.3">
      <c r="A195" s="191"/>
      <c r="B195" s="191"/>
      <c r="C195" s="191"/>
      <c r="D195" s="191"/>
    </row>
    <row r="196" spans="1:4" ht="20.100000000000001" customHeight="1" x14ac:dyDescent="0.3">
      <c r="A196" s="191"/>
      <c r="B196" s="191"/>
      <c r="C196" s="191"/>
      <c r="D196" s="191"/>
    </row>
    <row r="197" spans="1:4" ht="20.100000000000001" customHeight="1" x14ac:dyDescent="0.3">
      <c r="A197" s="191"/>
      <c r="B197" s="191"/>
      <c r="C197" s="191"/>
      <c r="D197" s="191"/>
    </row>
    <row r="198" spans="1:4" ht="20.100000000000001" customHeight="1" x14ac:dyDescent="0.3">
      <c r="A198" s="191"/>
      <c r="B198" s="191"/>
      <c r="C198" s="191"/>
      <c r="D198" s="191"/>
    </row>
    <row r="199" spans="1:4" ht="20.100000000000001" customHeight="1" x14ac:dyDescent="0.3">
      <c r="A199" s="191"/>
      <c r="B199" s="191"/>
      <c r="C199" s="191"/>
      <c r="D199" s="191"/>
    </row>
    <row r="200" spans="1:4" ht="20.100000000000001" customHeight="1" x14ac:dyDescent="0.3">
      <c r="A200" s="191"/>
      <c r="B200" s="191"/>
      <c r="C200" s="191"/>
      <c r="D200" s="191"/>
    </row>
    <row r="201" spans="1:4" ht="20.100000000000001" customHeight="1" x14ac:dyDescent="0.3">
      <c r="A201" s="191"/>
      <c r="B201" s="191"/>
      <c r="C201" s="191"/>
      <c r="D201" s="191"/>
    </row>
    <row r="202" spans="1:4" ht="20.100000000000001" customHeight="1" x14ac:dyDescent="0.3">
      <c r="A202" s="191"/>
      <c r="B202" s="191"/>
      <c r="C202" s="191"/>
      <c r="D202" s="191"/>
    </row>
    <row r="203" spans="1:4" ht="20.100000000000001" customHeight="1" x14ac:dyDescent="0.3">
      <c r="A203" s="191"/>
      <c r="B203" s="191"/>
      <c r="C203" s="191"/>
      <c r="D203" s="191"/>
    </row>
    <row r="204" spans="1:4" ht="20.100000000000001" customHeight="1" x14ac:dyDescent="0.3">
      <c r="A204" s="191"/>
      <c r="B204" s="191"/>
      <c r="C204" s="191"/>
      <c r="D204" s="191"/>
    </row>
    <row r="205" spans="1:4" ht="20.100000000000001" customHeight="1" x14ac:dyDescent="0.3">
      <c r="A205" s="191"/>
      <c r="B205" s="191"/>
      <c r="C205" s="191"/>
      <c r="D205" s="191"/>
    </row>
    <row r="206" spans="1:4" ht="20.100000000000001" customHeight="1" x14ac:dyDescent="0.3">
      <c r="A206" s="191"/>
      <c r="B206" s="191"/>
      <c r="C206" s="191"/>
      <c r="D206" s="191"/>
    </row>
    <row r="207" spans="1:4" ht="20.100000000000001" customHeight="1" x14ac:dyDescent="0.3">
      <c r="A207" s="191"/>
      <c r="B207" s="191"/>
      <c r="C207" s="191"/>
      <c r="D207" s="191"/>
    </row>
    <row r="208" spans="1:4" ht="20.100000000000001" customHeight="1" x14ac:dyDescent="0.3">
      <c r="A208" s="191"/>
      <c r="B208" s="191"/>
      <c r="C208" s="191"/>
      <c r="D208" s="191"/>
    </row>
    <row r="209" spans="1:4" ht="20.100000000000001" customHeight="1" x14ac:dyDescent="0.3">
      <c r="A209" s="191"/>
      <c r="B209" s="191"/>
      <c r="C209" s="191"/>
      <c r="D209" s="191"/>
    </row>
    <row r="210" spans="1:4" ht="20.100000000000001" customHeight="1" x14ac:dyDescent="0.3">
      <c r="A210" s="191"/>
      <c r="B210" s="191"/>
      <c r="C210" s="191"/>
      <c r="D210" s="191"/>
    </row>
    <row r="211" spans="1:4" ht="20.100000000000001" customHeight="1" x14ac:dyDescent="0.3">
      <c r="A211" s="191"/>
      <c r="B211" s="191"/>
      <c r="C211" s="191"/>
      <c r="D211" s="191"/>
    </row>
    <row r="212" spans="1:4" ht="20.100000000000001" customHeight="1" x14ac:dyDescent="0.3">
      <c r="A212" s="191"/>
      <c r="B212" s="191"/>
      <c r="C212" s="191"/>
      <c r="D212" s="191"/>
    </row>
    <row r="213" spans="1:4" ht="20.100000000000001" customHeight="1" x14ac:dyDescent="0.3">
      <c r="A213" s="191"/>
      <c r="B213" s="191"/>
      <c r="C213" s="191"/>
      <c r="D213" s="191"/>
    </row>
    <row r="214" spans="1:4" ht="20.100000000000001" customHeight="1" x14ac:dyDescent="0.3">
      <c r="A214" s="191"/>
      <c r="B214" s="191"/>
      <c r="C214" s="191"/>
      <c r="D214" s="191"/>
    </row>
    <row r="215" spans="1:4" ht="20.100000000000001" customHeight="1" x14ac:dyDescent="0.3">
      <c r="A215" s="191"/>
      <c r="B215" s="191"/>
      <c r="C215" s="191"/>
      <c r="D215" s="191"/>
    </row>
    <row r="216" spans="1:4" ht="20.100000000000001" customHeight="1" x14ac:dyDescent="0.3">
      <c r="A216" s="191"/>
      <c r="B216" s="191"/>
      <c r="C216" s="191"/>
      <c r="D216" s="191"/>
    </row>
    <row r="217" spans="1:4" ht="20.100000000000001" customHeight="1" x14ac:dyDescent="0.3">
      <c r="A217" s="191"/>
      <c r="B217" s="191"/>
      <c r="C217" s="191"/>
      <c r="D217" s="191"/>
    </row>
    <row r="218" spans="1:4" ht="20.100000000000001" customHeight="1" x14ac:dyDescent="0.3">
      <c r="A218" s="191"/>
      <c r="B218" s="191"/>
      <c r="C218" s="191"/>
      <c r="D218" s="191"/>
    </row>
    <row r="219" spans="1:4" ht="20.100000000000001" customHeight="1" x14ac:dyDescent="0.3">
      <c r="A219" s="191"/>
      <c r="B219" s="191"/>
      <c r="C219" s="191"/>
      <c r="D219" s="191"/>
    </row>
    <row r="220" spans="1:4" ht="20.100000000000001" customHeight="1" x14ac:dyDescent="0.3">
      <c r="A220" s="191"/>
      <c r="B220" s="191"/>
      <c r="C220" s="191"/>
      <c r="D220" s="191"/>
    </row>
    <row r="221" spans="1:4" ht="20.100000000000001" customHeight="1" x14ac:dyDescent="0.3">
      <c r="A221" s="191"/>
      <c r="B221" s="191"/>
      <c r="C221" s="191"/>
      <c r="D221" s="191"/>
    </row>
    <row r="222" spans="1:4" ht="20.100000000000001" customHeight="1" x14ac:dyDescent="0.3">
      <c r="A222" s="191"/>
      <c r="B222" s="191"/>
      <c r="C222" s="191"/>
      <c r="D222" s="191"/>
    </row>
    <row r="223" spans="1:4" ht="20.100000000000001" customHeight="1" x14ac:dyDescent="0.3">
      <c r="A223" s="191"/>
      <c r="B223" s="191"/>
      <c r="C223" s="191"/>
      <c r="D223" s="191"/>
    </row>
    <row r="224" spans="1:4" ht="20.100000000000001" customHeight="1" x14ac:dyDescent="0.3">
      <c r="A224" s="191"/>
      <c r="B224" s="191"/>
      <c r="C224" s="191"/>
      <c r="D224" s="191"/>
    </row>
    <row r="225" spans="1:4" ht="20.100000000000001" customHeight="1" x14ac:dyDescent="0.3">
      <c r="A225" s="191"/>
      <c r="B225" s="191"/>
      <c r="C225" s="191"/>
      <c r="D225" s="191"/>
    </row>
    <row r="226" spans="1:4" ht="20.100000000000001" customHeight="1" x14ac:dyDescent="0.3">
      <c r="A226" s="191"/>
      <c r="B226" s="191"/>
      <c r="C226" s="191"/>
      <c r="D226" s="191"/>
    </row>
    <row r="227" spans="1:4" ht="20.100000000000001" customHeight="1" x14ac:dyDescent="0.3">
      <c r="A227" s="191"/>
      <c r="B227" s="191"/>
      <c r="C227" s="191"/>
      <c r="D227" s="191"/>
    </row>
    <row r="228" spans="1:4" ht="20.100000000000001" customHeight="1" x14ac:dyDescent="0.3">
      <c r="A228" s="191"/>
      <c r="B228" s="191"/>
      <c r="C228" s="191"/>
      <c r="D228" s="191"/>
    </row>
    <row r="229" spans="1:4" ht="20.100000000000001" customHeight="1" x14ac:dyDescent="0.3">
      <c r="A229" s="191"/>
      <c r="B229" s="191"/>
      <c r="C229" s="191"/>
      <c r="D229" s="191"/>
    </row>
    <row r="230" spans="1:4" ht="20.100000000000001" customHeight="1" x14ac:dyDescent="0.3">
      <c r="A230" s="191"/>
      <c r="B230" s="191"/>
      <c r="C230" s="191"/>
      <c r="D230" s="191"/>
    </row>
    <row r="231" spans="1:4" ht="20.100000000000001" customHeight="1" x14ac:dyDescent="0.3">
      <c r="A231" s="191"/>
      <c r="B231" s="191"/>
      <c r="C231" s="191"/>
      <c r="D231" s="191"/>
    </row>
    <row r="232" spans="1:4" ht="20.100000000000001" customHeight="1" x14ac:dyDescent="0.3">
      <c r="A232" s="191"/>
      <c r="B232" s="191"/>
      <c r="C232" s="191"/>
      <c r="D232" s="191"/>
    </row>
    <row r="233" spans="1:4" ht="20.100000000000001" customHeight="1" x14ac:dyDescent="0.3">
      <c r="A233" s="191"/>
      <c r="B233" s="191"/>
      <c r="C233" s="191"/>
      <c r="D233" s="191"/>
    </row>
    <row r="234" spans="1:4" ht="20.100000000000001" customHeight="1" x14ac:dyDescent="0.3">
      <c r="A234" s="191"/>
      <c r="B234" s="191"/>
      <c r="C234" s="191"/>
      <c r="D234" s="191"/>
    </row>
    <row r="235" spans="1:4" ht="20.100000000000001" customHeight="1" x14ac:dyDescent="0.3">
      <c r="A235" s="191"/>
      <c r="B235" s="191"/>
      <c r="C235" s="191"/>
      <c r="D235" s="191"/>
    </row>
    <row r="236" spans="1:4" ht="20.100000000000001" customHeight="1" x14ac:dyDescent="0.3">
      <c r="A236" s="191"/>
      <c r="B236" s="191"/>
      <c r="C236" s="191"/>
      <c r="D236" s="191"/>
    </row>
    <row r="237" spans="1:4" ht="20.100000000000001" customHeight="1" x14ac:dyDescent="0.3">
      <c r="A237" s="191"/>
      <c r="B237" s="191"/>
      <c r="C237" s="191"/>
      <c r="D237" s="191"/>
    </row>
    <row r="238" spans="1:4" ht="20.100000000000001" customHeight="1" x14ac:dyDescent="0.3">
      <c r="A238" s="191"/>
      <c r="B238" s="191"/>
      <c r="C238" s="191"/>
      <c r="D238" s="191"/>
    </row>
    <row r="239" spans="1:4" ht="20.100000000000001" customHeight="1" x14ac:dyDescent="0.3">
      <c r="A239" s="191"/>
      <c r="B239" s="191"/>
      <c r="C239" s="191"/>
      <c r="D239" s="191"/>
    </row>
    <row r="240" spans="1:4" ht="20.100000000000001" customHeight="1" x14ac:dyDescent="0.3">
      <c r="A240" s="191"/>
      <c r="B240" s="191"/>
      <c r="C240" s="191"/>
      <c r="D240" s="191"/>
    </row>
    <row r="241" spans="1:4" ht="20.100000000000001" customHeight="1" x14ac:dyDescent="0.3">
      <c r="A241" s="191"/>
      <c r="B241" s="191"/>
      <c r="C241" s="191"/>
      <c r="D241" s="191"/>
    </row>
    <row r="242" spans="1:4" ht="20.100000000000001" customHeight="1" x14ac:dyDescent="0.3">
      <c r="A242" s="191"/>
      <c r="B242" s="191"/>
      <c r="C242" s="191"/>
      <c r="D242" s="191"/>
    </row>
    <row r="243" spans="1:4" ht="20.100000000000001" customHeight="1" x14ac:dyDescent="0.3">
      <c r="A243" s="191"/>
      <c r="B243" s="191"/>
      <c r="C243" s="191"/>
      <c r="D243" s="191"/>
    </row>
    <row r="244" spans="1:4" ht="20.100000000000001" customHeight="1" x14ac:dyDescent="0.3">
      <c r="A244" s="191"/>
      <c r="B244" s="191"/>
      <c r="C244" s="191"/>
      <c r="D244" s="191"/>
    </row>
    <row r="245" spans="1:4" ht="20.100000000000001" customHeight="1" x14ac:dyDescent="0.3">
      <c r="A245" s="191"/>
      <c r="B245" s="191"/>
      <c r="C245" s="191"/>
      <c r="D245" s="191"/>
    </row>
    <row r="246" spans="1:4" ht="20.100000000000001" customHeight="1" x14ac:dyDescent="0.3">
      <c r="A246" s="191"/>
      <c r="B246" s="191"/>
      <c r="C246" s="191"/>
      <c r="D246" s="191"/>
    </row>
    <row r="247" spans="1:4" ht="20.100000000000001" customHeight="1" x14ac:dyDescent="0.3">
      <c r="A247" s="191"/>
      <c r="B247" s="191"/>
      <c r="C247" s="191"/>
      <c r="D247" s="191"/>
    </row>
    <row r="248" spans="1:4" ht="20.100000000000001" customHeight="1" x14ac:dyDescent="0.3">
      <c r="A248" s="191"/>
      <c r="B248" s="191"/>
      <c r="C248" s="191"/>
      <c r="D248" s="191"/>
    </row>
    <row r="249" spans="1:4" ht="20.100000000000001" customHeight="1" x14ac:dyDescent="0.3">
      <c r="A249" s="191"/>
      <c r="B249" s="191"/>
      <c r="C249" s="191"/>
      <c r="D249" s="191"/>
    </row>
    <row r="250" spans="1:4" ht="20.100000000000001" customHeight="1" x14ac:dyDescent="0.3">
      <c r="A250" s="191"/>
      <c r="B250" s="191"/>
      <c r="C250" s="191"/>
      <c r="D250" s="191"/>
    </row>
    <row r="251" spans="1:4" ht="20.100000000000001" customHeight="1" x14ac:dyDescent="0.3">
      <c r="A251" s="191"/>
      <c r="B251" s="191"/>
      <c r="C251" s="191"/>
      <c r="D251" s="191"/>
    </row>
    <row r="252" spans="1:4" ht="20.100000000000001" customHeight="1" x14ac:dyDescent="0.3">
      <c r="A252" s="191"/>
      <c r="B252" s="191"/>
      <c r="C252" s="191"/>
      <c r="D252" s="191"/>
    </row>
    <row r="253" spans="1:4" ht="20.100000000000001" customHeight="1" x14ac:dyDescent="0.3">
      <c r="A253" s="191"/>
      <c r="B253" s="191"/>
      <c r="C253" s="191"/>
      <c r="D253" s="191"/>
    </row>
    <row r="254" spans="1:4" ht="20.100000000000001" customHeight="1" x14ac:dyDescent="0.3">
      <c r="A254" s="191"/>
      <c r="B254" s="191"/>
      <c r="C254" s="191"/>
      <c r="D254" s="191"/>
    </row>
    <row r="255" spans="1:4" ht="20.100000000000001" customHeight="1" x14ac:dyDescent="0.3">
      <c r="A255" s="191"/>
      <c r="B255" s="191"/>
      <c r="C255" s="191"/>
      <c r="D255" s="191"/>
    </row>
    <row r="256" spans="1:4" ht="20.100000000000001" customHeight="1" x14ac:dyDescent="0.3">
      <c r="A256" s="191"/>
      <c r="B256" s="191"/>
      <c r="C256" s="191"/>
      <c r="D256" s="191"/>
    </row>
    <row r="257" spans="1:4" ht="20.100000000000001" customHeight="1" x14ac:dyDescent="0.3">
      <c r="A257" s="191"/>
      <c r="B257" s="191"/>
      <c r="C257" s="191"/>
      <c r="D257" s="191"/>
    </row>
    <row r="258" spans="1:4" ht="20.100000000000001" customHeight="1" x14ac:dyDescent="0.3">
      <c r="A258" s="191"/>
      <c r="B258" s="191"/>
      <c r="C258" s="191"/>
      <c r="D258" s="191"/>
    </row>
    <row r="259" spans="1:4" ht="20.100000000000001" customHeight="1" x14ac:dyDescent="0.3">
      <c r="A259" s="191"/>
      <c r="B259" s="191"/>
      <c r="C259" s="191"/>
      <c r="D259" s="191"/>
    </row>
    <row r="260" spans="1:4" ht="20.100000000000001" customHeight="1" x14ac:dyDescent="0.3">
      <c r="A260" s="191"/>
      <c r="B260" s="191"/>
      <c r="C260" s="191"/>
      <c r="D260" s="191"/>
    </row>
    <row r="261" spans="1:4" ht="20.100000000000001" customHeight="1" x14ac:dyDescent="0.3">
      <c r="A261" s="191"/>
      <c r="B261" s="191"/>
      <c r="C261" s="191"/>
      <c r="D261" s="191"/>
    </row>
    <row r="262" spans="1:4" ht="20.100000000000001" customHeight="1" x14ac:dyDescent="0.3">
      <c r="A262" s="191"/>
      <c r="B262" s="191"/>
      <c r="C262" s="191"/>
      <c r="D262" s="191"/>
    </row>
    <row r="263" spans="1:4" ht="20.100000000000001" customHeight="1" x14ac:dyDescent="0.3">
      <c r="A263" s="191"/>
      <c r="B263" s="191"/>
      <c r="C263" s="191"/>
      <c r="D263" s="191"/>
    </row>
    <row r="264" spans="1:4" ht="20.100000000000001" customHeight="1" x14ac:dyDescent="0.3">
      <c r="A264" s="191"/>
      <c r="B264" s="191"/>
      <c r="C264" s="191"/>
      <c r="D264" s="191"/>
    </row>
    <row r="265" spans="1:4" ht="20.100000000000001" customHeight="1" x14ac:dyDescent="0.3">
      <c r="A265" s="191"/>
      <c r="B265" s="191"/>
      <c r="C265" s="191"/>
      <c r="D265" s="191"/>
    </row>
    <row r="266" spans="1:4" ht="20.100000000000001" customHeight="1" x14ac:dyDescent="0.3">
      <c r="A266" s="191"/>
      <c r="B266" s="191"/>
      <c r="C266" s="191"/>
      <c r="D266" s="191"/>
    </row>
    <row r="267" spans="1:4" ht="20.100000000000001" customHeight="1" x14ac:dyDescent="0.3">
      <c r="A267" s="191"/>
      <c r="B267" s="191"/>
      <c r="C267" s="191"/>
      <c r="D267" s="191"/>
    </row>
    <row r="268" spans="1:4" ht="20.100000000000001" customHeight="1" x14ac:dyDescent="0.3">
      <c r="A268" s="191"/>
      <c r="B268" s="191"/>
      <c r="C268" s="191"/>
      <c r="D268" s="191"/>
    </row>
    <row r="269" spans="1:4" ht="20.100000000000001" customHeight="1" x14ac:dyDescent="0.3">
      <c r="A269" s="191"/>
      <c r="B269" s="191"/>
      <c r="C269" s="191"/>
      <c r="D269" s="191"/>
    </row>
    <row r="270" spans="1:4" ht="20.100000000000001" customHeight="1" x14ac:dyDescent="0.3">
      <c r="A270" s="191"/>
      <c r="B270" s="191"/>
      <c r="C270" s="191"/>
      <c r="D270" s="191"/>
    </row>
    <row r="271" spans="1:4" ht="20.100000000000001" customHeight="1" x14ac:dyDescent="0.3">
      <c r="A271" s="191"/>
      <c r="B271" s="191"/>
      <c r="C271" s="191"/>
      <c r="D271" s="191"/>
    </row>
    <row r="272" spans="1:4" ht="20.100000000000001" customHeight="1" x14ac:dyDescent="0.3">
      <c r="A272" s="191"/>
      <c r="B272" s="191"/>
      <c r="C272" s="191"/>
      <c r="D272" s="191"/>
    </row>
    <row r="273" spans="1:4" ht="20.100000000000001" customHeight="1" x14ac:dyDescent="0.3">
      <c r="A273" s="191"/>
      <c r="B273" s="191"/>
      <c r="C273" s="191"/>
      <c r="D273" s="191"/>
    </row>
    <row r="274" spans="1:4" ht="20.100000000000001" customHeight="1" x14ac:dyDescent="0.3">
      <c r="A274" s="191"/>
      <c r="B274" s="191"/>
      <c r="C274" s="191"/>
      <c r="D274" s="191"/>
    </row>
    <row r="275" spans="1:4" ht="20.100000000000001" customHeight="1" x14ac:dyDescent="0.3">
      <c r="A275" s="191"/>
      <c r="B275" s="191"/>
      <c r="C275" s="191"/>
      <c r="D275" s="191"/>
    </row>
    <row r="276" spans="1:4" ht="20.100000000000001" customHeight="1" x14ac:dyDescent="0.3">
      <c r="A276" s="191"/>
      <c r="B276" s="191"/>
      <c r="C276" s="191"/>
      <c r="D276" s="191"/>
    </row>
    <row r="277" spans="1:4" ht="20.100000000000001" customHeight="1" x14ac:dyDescent="0.3">
      <c r="A277" s="191"/>
      <c r="B277" s="191"/>
      <c r="C277" s="191"/>
      <c r="D277" s="191"/>
    </row>
    <row r="278" spans="1:4" ht="20.100000000000001" customHeight="1" x14ac:dyDescent="0.3">
      <c r="A278" s="191"/>
      <c r="B278" s="191"/>
      <c r="C278" s="191"/>
      <c r="D278" s="191"/>
    </row>
    <row r="279" spans="1:4" ht="20.100000000000001" customHeight="1" x14ac:dyDescent="0.3">
      <c r="A279" s="191"/>
      <c r="B279" s="191"/>
      <c r="C279" s="191"/>
      <c r="D279" s="191"/>
    </row>
    <row r="280" spans="1:4" ht="20.100000000000001" customHeight="1" x14ac:dyDescent="0.3">
      <c r="A280" s="191"/>
      <c r="B280" s="191"/>
      <c r="C280" s="191"/>
      <c r="D280" s="191"/>
    </row>
    <row r="281" spans="1:4" ht="20.100000000000001" customHeight="1" x14ac:dyDescent="0.3">
      <c r="A281" s="191"/>
      <c r="B281" s="191"/>
      <c r="C281" s="191"/>
      <c r="D281" s="191"/>
    </row>
    <row r="282" spans="1:4" ht="20.100000000000001" customHeight="1" x14ac:dyDescent="0.3">
      <c r="A282" s="191"/>
      <c r="B282" s="191"/>
      <c r="C282" s="191"/>
      <c r="D282" s="191"/>
    </row>
    <row r="283" spans="1:4" ht="20.100000000000001" customHeight="1" x14ac:dyDescent="0.3">
      <c r="A283" s="191"/>
      <c r="B283" s="191"/>
      <c r="C283" s="191"/>
      <c r="D283" s="191"/>
    </row>
    <row r="284" spans="1:4" ht="20.100000000000001" customHeight="1" x14ac:dyDescent="0.3">
      <c r="A284" s="191"/>
      <c r="B284" s="191"/>
      <c r="C284" s="191"/>
      <c r="D284" s="191"/>
    </row>
    <row r="285" spans="1:4" ht="20.100000000000001" customHeight="1" x14ac:dyDescent="0.3">
      <c r="A285" s="191"/>
      <c r="B285" s="191"/>
      <c r="C285" s="191"/>
      <c r="D285" s="191"/>
    </row>
    <row r="286" spans="1:4" ht="20.100000000000001" customHeight="1" x14ac:dyDescent="0.3">
      <c r="A286" s="191"/>
      <c r="B286" s="191"/>
      <c r="C286" s="191"/>
      <c r="D286" s="191"/>
    </row>
    <row r="287" spans="1:4" ht="20.100000000000001" customHeight="1" x14ac:dyDescent="0.3">
      <c r="A287" s="191"/>
      <c r="B287" s="191"/>
      <c r="C287" s="191"/>
      <c r="D287" s="191"/>
    </row>
    <row r="288" spans="1:4" ht="20.100000000000001" customHeight="1" x14ac:dyDescent="0.3">
      <c r="A288" s="191"/>
      <c r="B288" s="191"/>
      <c r="C288" s="191"/>
      <c r="D288" s="191"/>
    </row>
    <row r="289" spans="1:4" ht="20.100000000000001" customHeight="1" x14ac:dyDescent="0.3">
      <c r="A289" s="191"/>
      <c r="B289" s="191"/>
      <c r="C289" s="191"/>
      <c r="D289" s="191"/>
    </row>
    <row r="290" spans="1:4" ht="20.100000000000001" customHeight="1" x14ac:dyDescent="0.3">
      <c r="A290" s="191"/>
      <c r="B290" s="191"/>
      <c r="C290" s="191"/>
      <c r="D290" s="191"/>
    </row>
    <row r="291" spans="1:4" ht="20.100000000000001" customHeight="1" x14ac:dyDescent="0.3">
      <c r="A291" s="191"/>
      <c r="B291" s="191"/>
      <c r="C291" s="191"/>
      <c r="D291" s="191"/>
    </row>
    <row r="292" spans="1:4" ht="20.100000000000001" customHeight="1" x14ac:dyDescent="0.3">
      <c r="A292" s="191"/>
      <c r="B292" s="191"/>
      <c r="C292" s="191"/>
      <c r="D292" s="191"/>
    </row>
    <row r="293" spans="1:4" ht="20.100000000000001" customHeight="1" x14ac:dyDescent="0.3">
      <c r="A293" s="191"/>
      <c r="B293" s="191"/>
      <c r="C293" s="191"/>
      <c r="D293" s="191"/>
    </row>
    <row r="294" spans="1:4" ht="20.100000000000001" customHeight="1" x14ac:dyDescent="0.3">
      <c r="A294" s="191"/>
      <c r="B294" s="191"/>
      <c r="C294" s="191"/>
      <c r="D294" s="191"/>
    </row>
    <row r="295" spans="1:4" ht="20.100000000000001" customHeight="1" x14ac:dyDescent="0.3">
      <c r="A295" s="191"/>
      <c r="B295" s="191"/>
      <c r="C295" s="191"/>
      <c r="D295" s="191"/>
    </row>
    <row r="296" spans="1:4" ht="20.100000000000001" customHeight="1" x14ac:dyDescent="0.3">
      <c r="A296" s="191"/>
      <c r="B296" s="191"/>
      <c r="C296" s="191"/>
      <c r="D296" s="191"/>
    </row>
    <row r="297" spans="1:4" ht="20.100000000000001" customHeight="1" x14ac:dyDescent="0.3">
      <c r="A297" s="191"/>
      <c r="B297" s="191"/>
      <c r="C297" s="191"/>
      <c r="D297" s="191"/>
    </row>
    <row r="298" spans="1:4" ht="20.100000000000001" customHeight="1" x14ac:dyDescent="0.3">
      <c r="A298" s="191"/>
      <c r="B298" s="191"/>
      <c r="C298" s="191"/>
      <c r="D298" s="191"/>
    </row>
    <row r="299" spans="1:4" ht="20.100000000000001" customHeight="1" x14ac:dyDescent="0.3">
      <c r="A299" s="191"/>
      <c r="B299" s="191"/>
      <c r="C299" s="191"/>
      <c r="D299" s="191"/>
    </row>
    <row r="300" spans="1:4" ht="20.100000000000001" customHeight="1" x14ac:dyDescent="0.3">
      <c r="A300" s="191"/>
      <c r="B300" s="191"/>
      <c r="C300" s="191"/>
      <c r="D300" s="191"/>
    </row>
    <row r="301" spans="1:4" ht="20.100000000000001" customHeight="1" x14ac:dyDescent="0.3">
      <c r="A301" s="191"/>
      <c r="B301" s="191"/>
      <c r="C301" s="191"/>
      <c r="D301" s="191"/>
    </row>
    <row r="302" spans="1:4" ht="20.100000000000001" customHeight="1" x14ac:dyDescent="0.3">
      <c r="A302" s="191"/>
      <c r="B302" s="191"/>
      <c r="C302" s="191"/>
      <c r="D302" s="191"/>
    </row>
    <row r="303" spans="1:4" ht="20.100000000000001" customHeight="1" x14ac:dyDescent="0.3">
      <c r="A303" s="191"/>
      <c r="B303" s="191"/>
      <c r="C303" s="191"/>
      <c r="D303" s="191"/>
    </row>
    <row r="304" spans="1:4" ht="20.100000000000001" customHeight="1" x14ac:dyDescent="0.3">
      <c r="A304" s="191"/>
      <c r="B304" s="191"/>
      <c r="C304" s="191"/>
      <c r="D304" s="191"/>
    </row>
    <row r="305" spans="1:4" ht="20.100000000000001" customHeight="1" x14ac:dyDescent="0.3">
      <c r="A305" s="191"/>
      <c r="B305" s="191"/>
      <c r="C305" s="191"/>
      <c r="D305" s="191"/>
    </row>
    <row r="306" spans="1:4" ht="20.100000000000001" customHeight="1" x14ac:dyDescent="0.3">
      <c r="A306" s="191"/>
      <c r="B306" s="191"/>
      <c r="C306" s="191"/>
      <c r="D306" s="191"/>
    </row>
    <row r="307" spans="1:4" ht="20.100000000000001" customHeight="1" x14ac:dyDescent="0.3">
      <c r="A307" s="191"/>
      <c r="B307" s="191"/>
      <c r="C307" s="191"/>
      <c r="D307" s="191"/>
    </row>
    <row r="308" spans="1:4" ht="20.100000000000001" customHeight="1" x14ac:dyDescent="0.3">
      <c r="A308" s="191"/>
      <c r="B308" s="191"/>
      <c r="C308" s="191"/>
      <c r="D308" s="191"/>
    </row>
    <row r="309" spans="1:4" ht="20.100000000000001" customHeight="1" x14ac:dyDescent="0.3">
      <c r="A309" s="191"/>
      <c r="B309" s="191"/>
      <c r="C309" s="191"/>
      <c r="D309" s="191"/>
    </row>
    <row r="310" spans="1:4" ht="20.100000000000001" customHeight="1" x14ac:dyDescent="0.3">
      <c r="A310" s="191"/>
      <c r="B310" s="191"/>
      <c r="C310" s="191"/>
      <c r="D310" s="191"/>
    </row>
    <row r="311" spans="1:4" ht="20.100000000000001" customHeight="1" x14ac:dyDescent="0.3">
      <c r="A311" s="191"/>
      <c r="B311" s="191"/>
      <c r="C311" s="191"/>
      <c r="D311" s="191"/>
    </row>
    <row r="312" spans="1:4" ht="20.100000000000001" customHeight="1" x14ac:dyDescent="0.3">
      <c r="A312" s="191"/>
      <c r="B312" s="191"/>
      <c r="C312" s="191"/>
      <c r="D312" s="191"/>
    </row>
    <row r="313" spans="1:4" ht="20.100000000000001" customHeight="1" x14ac:dyDescent="0.3">
      <c r="A313" s="191"/>
      <c r="B313" s="191"/>
      <c r="C313" s="191"/>
      <c r="D313" s="191"/>
    </row>
    <row r="314" spans="1:4" ht="20.100000000000001" customHeight="1" x14ac:dyDescent="0.3">
      <c r="A314" s="191"/>
      <c r="B314" s="191"/>
      <c r="C314" s="191"/>
      <c r="D314" s="191"/>
    </row>
    <row r="315" spans="1:4" ht="20.100000000000001" customHeight="1" x14ac:dyDescent="0.3">
      <c r="A315" s="191"/>
      <c r="B315" s="191"/>
      <c r="C315" s="191"/>
      <c r="D315" s="191"/>
    </row>
    <row r="316" spans="1:4" ht="20.100000000000001" customHeight="1" x14ac:dyDescent="0.3">
      <c r="A316" s="191"/>
      <c r="B316" s="191"/>
      <c r="C316" s="191"/>
      <c r="D316" s="191"/>
    </row>
    <row r="317" spans="1:4" ht="20.100000000000001" customHeight="1" x14ac:dyDescent="0.3">
      <c r="A317" s="191"/>
      <c r="B317" s="191"/>
      <c r="C317" s="191"/>
      <c r="D317" s="191"/>
    </row>
    <row r="318" spans="1:4" ht="20.100000000000001" customHeight="1" x14ac:dyDescent="0.3">
      <c r="A318" s="191"/>
      <c r="B318" s="191"/>
      <c r="C318" s="191"/>
      <c r="D318" s="191"/>
    </row>
    <row r="319" spans="1:4" ht="20.100000000000001" customHeight="1" x14ac:dyDescent="0.3">
      <c r="A319" s="191"/>
      <c r="B319" s="191"/>
      <c r="C319" s="191"/>
      <c r="D319" s="191"/>
    </row>
    <row r="320" spans="1:4" ht="20.100000000000001" customHeight="1" x14ac:dyDescent="0.3">
      <c r="A320" s="191"/>
      <c r="B320" s="191"/>
      <c r="C320" s="191"/>
      <c r="D320" s="191"/>
    </row>
    <row r="321" spans="1:4" ht="20.100000000000001" customHeight="1" x14ac:dyDescent="0.3">
      <c r="A321" s="191"/>
      <c r="B321" s="191"/>
      <c r="C321" s="191"/>
      <c r="D321" s="191"/>
    </row>
    <row r="322" spans="1:4" ht="20.100000000000001" customHeight="1" x14ac:dyDescent="0.3">
      <c r="A322" s="191"/>
      <c r="B322" s="191"/>
      <c r="C322" s="191"/>
      <c r="D322" s="191"/>
    </row>
    <row r="323" spans="1:4" ht="20.100000000000001" customHeight="1" x14ac:dyDescent="0.3">
      <c r="A323" s="191"/>
      <c r="B323" s="191"/>
      <c r="C323" s="191"/>
      <c r="D323" s="191"/>
    </row>
    <row r="324" spans="1:4" ht="20.100000000000001" customHeight="1" x14ac:dyDescent="0.3">
      <c r="A324" s="191"/>
      <c r="B324" s="191"/>
      <c r="C324" s="191"/>
      <c r="D324" s="191"/>
    </row>
    <row r="325" spans="1:4" ht="20.100000000000001" customHeight="1" x14ac:dyDescent="0.3">
      <c r="A325" s="191"/>
      <c r="B325" s="191"/>
      <c r="C325" s="191"/>
      <c r="D325" s="191"/>
    </row>
    <row r="326" spans="1:4" ht="20.100000000000001" customHeight="1" x14ac:dyDescent="0.3">
      <c r="A326" s="191"/>
      <c r="B326" s="191"/>
      <c r="C326" s="191"/>
      <c r="D326" s="191"/>
    </row>
    <row r="327" spans="1:4" ht="20.100000000000001" customHeight="1" x14ac:dyDescent="0.3">
      <c r="A327" s="191"/>
      <c r="B327" s="191"/>
      <c r="C327" s="191"/>
      <c r="D327" s="191"/>
    </row>
    <row r="328" spans="1:4" ht="20.100000000000001" customHeight="1" x14ac:dyDescent="0.3">
      <c r="A328" s="191"/>
      <c r="B328" s="191"/>
      <c r="C328" s="191"/>
      <c r="D328" s="191"/>
    </row>
    <row r="329" spans="1:4" ht="20.100000000000001" customHeight="1" x14ac:dyDescent="0.3">
      <c r="A329" s="191"/>
      <c r="B329" s="191"/>
      <c r="C329" s="191"/>
      <c r="D329" s="191"/>
    </row>
    <row r="330" spans="1:4" ht="20.100000000000001" customHeight="1" x14ac:dyDescent="0.3">
      <c r="A330" s="191"/>
      <c r="B330" s="191"/>
      <c r="C330" s="191"/>
      <c r="D330" s="191"/>
    </row>
    <row r="331" spans="1:4" ht="20.100000000000001" customHeight="1" x14ac:dyDescent="0.3">
      <c r="A331" s="191"/>
      <c r="B331" s="191"/>
      <c r="C331" s="191"/>
      <c r="D331" s="191"/>
    </row>
    <row r="332" spans="1:4" ht="20.100000000000001" customHeight="1" x14ac:dyDescent="0.3">
      <c r="A332" s="191"/>
      <c r="B332" s="191"/>
      <c r="C332" s="191"/>
      <c r="D332" s="191"/>
    </row>
    <row r="333" spans="1:4" ht="20.100000000000001" customHeight="1" x14ac:dyDescent="0.3">
      <c r="A333" s="191"/>
      <c r="B333" s="191"/>
      <c r="C333" s="191"/>
      <c r="D333" s="191"/>
    </row>
    <row r="334" spans="1:4" ht="20.100000000000001" customHeight="1" x14ac:dyDescent="0.3">
      <c r="A334" s="191"/>
      <c r="B334" s="191"/>
      <c r="C334" s="191"/>
      <c r="D334" s="191"/>
    </row>
    <row r="335" spans="1:4" ht="20.100000000000001" customHeight="1" x14ac:dyDescent="0.3">
      <c r="A335" s="191"/>
      <c r="B335" s="191"/>
      <c r="C335" s="191"/>
      <c r="D335" s="191"/>
    </row>
    <row r="336" spans="1:4" ht="20.100000000000001" customHeight="1" x14ac:dyDescent="0.3">
      <c r="A336" s="191"/>
      <c r="B336" s="191"/>
      <c r="C336" s="191"/>
      <c r="D336" s="191"/>
    </row>
    <row r="337" spans="1:4" ht="20.100000000000001" customHeight="1" x14ac:dyDescent="0.3">
      <c r="A337" s="191"/>
      <c r="B337" s="191"/>
      <c r="C337" s="191"/>
      <c r="D337" s="191"/>
    </row>
    <row r="338" spans="1:4" ht="20.100000000000001" customHeight="1" x14ac:dyDescent="0.3">
      <c r="A338" s="191"/>
      <c r="B338" s="191"/>
      <c r="C338" s="191"/>
      <c r="D338" s="191"/>
    </row>
    <row r="339" spans="1:4" ht="20.100000000000001" customHeight="1" x14ac:dyDescent="0.3">
      <c r="A339" s="191"/>
      <c r="B339" s="191"/>
      <c r="C339" s="191"/>
      <c r="D339" s="191"/>
    </row>
    <row r="340" spans="1:4" ht="20.100000000000001" customHeight="1" x14ac:dyDescent="0.3">
      <c r="A340" s="191"/>
      <c r="B340" s="191"/>
      <c r="C340" s="191"/>
      <c r="D340" s="191"/>
    </row>
    <row r="341" spans="1:4" ht="20.100000000000001" customHeight="1" x14ac:dyDescent="0.3">
      <c r="A341" s="191"/>
      <c r="B341" s="191"/>
      <c r="C341" s="191"/>
      <c r="D341" s="191"/>
    </row>
    <row r="342" spans="1:4" ht="20.100000000000001" customHeight="1" x14ac:dyDescent="0.3">
      <c r="A342" s="191"/>
      <c r="B342" s="191"/>
      <c r="C342" s="191"/>
      <c r="D342" s="191"/>
    </row>
    <row r="343" spans="1:4" ht="20.100000000000001" customHeight="1" x14ac:dyDescent="0.3">
      <c r="A343" s="191"/>
      <c r="B343" s="191"/>
      <c r="C343" s="191"/>
      <c r="D343" s="191"/>
    </row>
    <row r="344" spans="1:4" ht="20.100000000000001" customHeight="1" x14ac:dyDescent="0.3">
      <c r="A344" s="191"/>
      <c r="B344" s="191"/>
      <c r="C344" s="191"/>
      <c r="D344" s="191"/>
    </row>
    <row r="345" spans="1:4" ht="20.100000000000001" customHeight="1" x14ac:dyDescent="0.3">
      <c r="A345" s="191"/>
      <c r="B345" s="191"/>
      <c r="C345" s="191"/>
      <c r="D345" s="191"/>
    </row>
    <row r="346" spans="1:4" ht="20.100000000000001" customHeight="1" x14ac:dyDescent="0.3">
      <c r="A346" s="191"/>
      <c r="B346" s="191"/>
      <c r="C346" s="191"/>
      <c r="D346" s="191"/>
    </row>
    <row r="347" spans="1:4" ht="20.100000000000001" customHeight="1" x14ac:dyDescent="0.3">
      <c r="A347" s="191"/>
      <c r="B347" s="191"/>
      <c r="C347" s="191"/>
      <c r="D347" s="191"/>
    </row>
    <row r="348" spans="1:4" ht="20.100000000000001" customHeight="1" x14ac:dyDescent="0.3">
      <c r="A348" s="191"/>
      <c r="B348" s="191"/>
      <c r="C348" s="191"/>
      <c r="D348" s="191"/>
    </row>
    <row r="349" spans="1:4" ht="20.100000000000001" customHeight="1" x14ac:dyDescent="0.3">
      <c r="A349" s="191"/>
      <c r="B349" s="191"/>
      <c r="C349" s="191"/>
      <c r="D349" s="191"/>
    </row>
    <row r="350" spans="1:4" ht="20.100000000000001" customHeight="1" x14ac:dyDescent="0.3">
      <c r="A350" s="191"/>
      <c r="B350" s="191"/>
      <c r="C350" s="191"/>
      <c r="D350" s="191"/>
    </row>
    <row r="351" spans="1:4" ht="20.100000000000001" customHeight="1" x14ac:dyDescent="0.3">
      <c r="A351" s="191"/>
      <c r="B351" s="191"/>
      <c r="C351" s="191"/>
      <c r="D351" s="191"/>
    </row>
    <row r="352" spans="1:4" ht="20.100000000000001" customHeight="1" x14ac:dyDescent="0.3">
      <c r="A352" s="191"/>
      <c r="B352" s="191"/>
      <c r="C352" s="191"/>
      <c r="D352" s="191"/>
    </row>
    <row r="353" spans="1:4" ht="20.100000000000001" customHeight="1" x14ac:dyDescent="0.3">
      <c r="A353" s="191"/>
      <c r="B353" s="191"/>
      <c r="C353" s="191"/>
      <c r="D353" s="191"/>
    </row>
    <row r="354" spans="1:4" ht="20.100000000000001" customHeight="1" x14ac:dyDescent="0.3">
      <c r="A354" s="191"/>
      <c r="B354" s="191"/>
      <c r="C354" s="191"/>
      <c r="D354" s="191"/>
    </row>
    <row r="355" spans="1:4" ht="20.100000000000001" customHeight="1" x14ac:dyDescent="0.3">
      <c r="A355" s="191"/>
      <c r="B355" s="191"/>
      <c r="C355" s="191"/>
      <c r="D355" s="191"/>
    </row>
    <row r="356" spans="1:4" ht="20.100000000000001" customHeight="1" x14ac:dyDescent="0.3">
      <c r="A356" s="191"/>
      <c r="B356" s="191"/>
      <c r="C356" s="191"/>
      <c r="D356" s="191"/>
    </row>
    <row r="357" spans="1:4" ht="20.100000000000001" customHeight="1" x14ac:dyDescent="0.3">
      <c r="A357" s="191"/>
      <c r="B357" s="191"/>
      <c r="C357" s="191"/>
      <c r="D357" s="191"/>
    </row>
    <row r="358" spans="1:4" ht="20.100000000000001" customHeight="1" x14ac:dyDescent="0.3">
      <c r="A358" s="191"/>
      <c r="B358" s="191"/>
      <c r="C358" s="191"/>
      <c r="D358" s="191"/>
    </row>
    <row r="359" spans="1:4" ht="20.100000000000001" customHeight="1" x14ac:dyDescent="0.3">
      <c r="A359" s="191"/>
      <c r="B359" s="191"/>
      <c r="C359" s="191"/>
      <c r="D359" s="191"/>
    </row>
    <row r="360" spans="1:4" ht="20.100000000000001" customHeight="1" x14ac:dyDescent="0.3">
      <c r="A360" s="191"/>
      <c r="B360" s="191"/>
      <c r="C360" s="191"/>
      <c r="D360" s="191"/>
    </row>
    <row r="361" spans="1:4" ht="20.100000000000001" customHeight="1" x14ac:dyDescent="0.3">
      <c r="A361" s="191"/>
      <c r="B361" s="191"/>
      <c r="C361" s="191"/>
      <c r="D361" s="191"/>
    </row>
    <row r="362" spans="1:4" ht="20.100000000000001" customHeight="1" x14ac:dyDescent="0.3">
      <c r="A362" s="191"/>
      <c r="B362" s="191"/>
      <c r="C362" s="191"/>
      <c r="D362" s="191"/>
    </row>
    <row r="363" spans="1:4" ht="20.100000000000001" customHeight="1" x14ac:dyDescent="0.3">
      <c r="A363" s="191"/>
      <c r="B363" s="191"/>
      <c r="C363" s="191"/>
      <c r="D363" s="191"/>
    </row>
    <row r="364" spans="1:4" ht="20.100000000000001" customHeight="1" x14ac:dyDescent="0.3">
      <c r="A364" s="191"/>
      <c r="B364" s="191"/>
      <c r="C364" s="191"/>
      <c r="D364" s="191"/>
    </row>
    <row r="365" spans="1:4" ht="20.100000000000001" customHeight="1" x14ac:dyDescent="0.3">
      <c r="A365" s="191"/>
      <c r="B365" s="191"/>
      <c r="C365" s="191"/>
      <c r="D365" s="191"/>
    </row>
    <row r="366" spans="1:4" ht="20.100000000000001" customHeight="1" x14ac:dyDescent="0.3">
      <c r="A366" s="191"/>
      <c r="B366" s="191"/>
      <c r="C366" s="191"/>
      <c r="D366" s="191"/>
    </row>
    <row r="367" spans="1:4" ht="20.100000000000001" customHeight="1" x14ac:dyDescent="0.3">
      <c r="A367" s="191"/>
      <c r="B367" s="191"/>
      <c r="C367" s="191"/>
      <c r="D367" s="191"/>
    </row>
    <row r="368" spans="1:4" ht="20.100000000000001" customHeight="1" x14ac:dyDescent="0.3">
      <c r="A368" s="191"/>
      <c r="B368" s="191"/>
      <c r="C368" s="191"/>
      <c r="D368" s="191"/>
    </row>
    <row r="369" spans="1:4" ht="20.100000000000001" customHeight="1" x14ac:dyDescent="0.3">
      <c r="A369" s="191"/>
      <c r="B369" s="191"/>
      <c r="C369" s="191"/>
      <c r="D369" s="191"/>
    </row>
    <row r="370" spans="1:4" ht="20.100000000000001" customHeight="1" x14ac:dyDescent="0.3">
      <c r="A370" s="191"/>
      <c r="B370" s="191"/>
      <c r="C370" s="191"/>
      <c r="D370" s="191"/>
    </row>
    <row r="371" spans="1:4" ht="20.100000000000001" customHeight="1" x14ac:dyDescent="0.3">
      <c r="A371" s="191"/>
      <c r="B371" s="191"/>
      <c r="C371" s="191"/>
      <c r="D371" s="191"/>
    </row>
    <row r="372" spans="1:4" ht="20.100000000000001" customHeight="1" x14ac:dyDescent="0.3">
      <c r="A372" s="191"/>
      <c r="B372" s="191"/>
      <c r="C372" s="191"/>
      <c r="D372" s="191"/>
    </row>
    <row r="373" spans="1:4" ht="20.100000000000001" customHeight="1" x14ac:dyDescent="0.3">
      <c r="A373" s="191"/>
      <c r="B373" s="191"/>
      <c r="C373" s="191"/>
      <c r="D373" s="191"/>
    </row>
    <row r="374" spans="1:4" ht="20.100000000000001" customHeight="1" x14ac:dyDescent="0.3">
      <c r="A374" s="191"/>
      <c r="B374" s="191"/>
      <c r="C374" s="191"/>
      <c r="D374" s="191"/>
    </row>
    <row r="375" spans="1:4" ht="20.100000000000001" customHeight="1" x14ac:dyDescent="0.3">
      <c r="A375" s="191"/>
      <c r="B375" s="191"/>
      <c r="C375" s="191"/>
      <c r="D375" s="191"/>
    </row>
    <row r="376" spans="1:4" ht="20.100000000000001" customHeight="1" x14ac:dyDescent="0.3">
      <c r="A376" s="191"/>
      <c r="B376" s="191"/>
      <c r="C376" s="191"/>
      <c r="D376" s="191"/>
    </row>
    <row r="377" spans="1:4" ht="20.100000000000001" customHeight="1" x14ac:dyDescent="0.3">
      <c r="A377" s="191"/>
      <c r="B377" s="191"/>
      <c r="C377" s="191"/>
      <c r="D377" s="191"/>
    </row>
    <row r="378" spans="1:4" ht="20.100000000000001" customHeight="1" x14ac:dyDescent="0.3">
      <c r="A378" s="191"/>
      <c r="B378" s="191"/>
      <c r="C378" s="191"/>
      <c r="D378" s="191"/>
    </row>
    <row r="379" spans="1:4" ht="20.100000000000001" customHeight="1" x14ac:dyDescent="0.3">
      <c r="A379" s="191"/>
      <c r="B379" s="191"/>
      <c r="C379" s="191"/>
      <c r="D379" s="191"/>
    </row>
    <row r="380" spans="1:4" ht="20.100000000000001" customHeight="1" x14ac:dyDescent="0.3">
      <c r="A380" s="191"/>
      <c r="B380" s="191"/>
      <c r="C380" s="191"/>
      <c r="D380" s="191"/>
    </row>
    <row r="381" spans="1:4" ht="20.100000000000001" customHeight="1" x14ac:dyDescent="0.3">
      <c r="A381" s="191"/>
      <c r="B381" s="191"/>
      <c r="C381" s="191"/>
      <c r="D381" s="191"/>
    </row>
    <row r="382" spans="1:4" ht="20.100000000000001" customHeight="1" x14ac:dyDescent="0.3">
      <c r="A382" s="191"/>
      <c r="B382" s="191"/>
      <c r="C382" s="191"/>
      <c r="D382" s="191"/>
    </row>
    <row r="383" spans="1:4" ht="20.100000000000001" customHeight="1" x14ac:dyDescent="0.3">
      <c r="A383" s="191"/>
      <c r="B383" s="191"/>
      <c r="C383" s="191"/>
      <c r="D383" s="191"/>
    </row>
    <row r="384" spans="1:4" ht="20.100000000000001" customHeight="1" x14ac:dyDescent="0.3">
      <c r="A384" s="191"/>
      <c r="B384" s="191"/>
      <c r="C384" s="191"/>
      <c r="D384" s="191"/>
    </row>
    <row r="385" spans="1:4" ht="20.100000000000001" customHeight="1" x14ac:dyDescent="0.3">
      <c r="A385" s="191"/>
      <c r="B385" s="191"/>
      <c r="C385" s="191"/>
      <c r="D385" s="191"/>
    </row>
    <row r="386" spans="1:4" ht="20.100000000000001" customHeight="1" x14ac:dyDescent="0.3">
      <c r="A386" s="191"/>
      <c r="B386" s="191"/>
      <c r="C386" s="191"/>
      <c r="D386" s="191"/>
    </row>
    <row r="387" spans="1:4" ht="20.100000000000001" customHeight="1" x14ac:dyDescent="0.3">
      <c r="A387" s="191"/>
      <c r="B387" s="191"/>
      <c r="C387" s="191"/>
      <c r="D387" s="191"/>
    </row>
    <row r="388" spans="1:4" ht="20.100000000000001" customHeight="1" x14ac:dyDescent="0.3">
      <c r="A388" s="191"/>
      <c r="B388" s="191"/>
      <c r="C388" s="191"/>
      <c r="D388" s="191"/>
    </row>
    <row r="389" spans="1:4" ht="20.100000000000001" customHeight="1" x14ac:dyDescent="0.3">
      <c r="A389" s="191"/>
      <c r="B389" s="191"/>
      <c r="C389" s="191"/>
      <c r="D389" s="191"/>
    </row>
    <row r="390" spans="1:4" ht="20.100000000000001" customHeight="1" x14ac:dyDescent="0.3">
      <c r="A390" s="191"/>
      <c r="B390" s="191"/>
      <c r="C390" s="191"/>
      <c r="D390" s="191"/>
    </row>
    <row r="391" spans="1:4" ht="20.100000000000001" customHeight="1" x14ac:dyDescent="0.3">
      <c r="A391" s="191"/>
      <c r="B391" s="191"/>
      <c r="C391" s="191"/>
      <c r="D391" s="191"/>
    </row>
    <row r="392" spans="1:4" ht="20.100000000000001" customHeight="1" x14ac:dyDescent="0.3">
      <c r="A392" s="191"/>
      <c r="B392" s="191"/>
      <c r="C392" s="191"/>
      <c r="D392" s="191"/>
    </row>
    <row r="393" spans="1:4" ht="20.100000000000001" customHeight="1" x14ac:dyDescent="0.3">
      <c r="A393" s="191"/>
      <c r="B393" s="191"/>
      <c r="C393" s="191"/>
      <c r="D393" s="191"/>
    </row>
    <row r="394" spans="1:4" ht="20.100000000000001" customHeight="1" x14ac:dyDescent="0.3">
      <c r="A394" s="191"/>
      <c r="B394" s="191"/>
      <c r="C394" s="191"/>
      <c r="D394" s="191"/>
    </row>
    <row r="395" spans="1:4" ht="20.100000000000001" customHeight="1" x14ac:dyDescent="0.3">
      <c r="A395" s="191"/>
      <c r="B395" s="191"/>
      <c r="C395" s="191"/>
      <c r="D395" s="191"/>
    </row>
    <row r="396" spans="1:4" ht="20.100000000000001" customHeight="1" x14ac:dyDescent="0.3">
      <c r="A396" s="191"/>
      <c r="B396" s="191"/>
      <c r="C396" s="191"/>
      <c r="D396" s="191"/>
    </row>
    <row r="397" spans="1:4" ht="20.100000000000001" customHeight="1" x14ac:dyDescent="0.3">
      <c r="A397" s="191"/>
      <c r="B397" s="191"/>
      <c r="C397" s="191"/>
      <c r="D397" s="191"/>
    </row>
    <row r="398" spans="1:4" ht="20.100000000000001" customHeight="1" x14ac:dyDescent="0.3">
      <c r="A398" s="191"/>
      <c r="B398" s="191"/>
      <c r="C398" s="191"/>
      <c r="D398" s="191"/>
    </row>
    <row r="399" spans="1:4" ht="20.100000000000001" customHeight="1" x14ac:dyDescent="0.3">
      <c r="A399" s="191"/>
      <c r="B399" s="191"/>
      <c r="C399" s="191"/>
      <c r="D399" s="191"/>
    </row>
    <row r="400" spans="1:4" ht="20.100000000000001" customHeight="1" x14ac:dyDescent="0.3">
      <c r="A400" s="191"/>
      <c r="B400" s="191"/>
      <c r="C400" s="191"/>
      <c r="D400" s="191"/>
    </row>
    <row r="401" spans="1:4" ht="20.100000000000001" customHeight="1" x14ac:dyDescent="0.3">
      <c r="A401" s="191"/>
      <c r="B401" s="191"/>
      <c r="C401" s="191"/>
      <c r="D401" s="191"/>
    </row>
    <row r="402" spans="1:4" ht="20.100000000000001" customHeight="1" x14ac:dyDescent="0.3">
      <c r="A402" s="191"/>
      <c r="B402" s="191"/>
      <c r="C402" s="191"/>
      <c r="D402" s="191"/>
    </row>
    <row r="403" spans="1:4" ht="20.100000000000001" customHeight="1" x14ac:dyDescent="0.3">
      <c r="A403" s="191"/>
      <c r="B403" s="191"/>
      <c r="C403" s="191"/>
      <c r="D403" s="191"/>
    </row>
    <row r="404" spans="1:4" ht="20.100000000000001" customHeight="1" x14ac:dyDescent="0.3">
      <c r="A404" s="191"/>
      <c r="B404" s="191"/>
      <c r="C404" s="191"/>
      <c r="D404" s="191"/>
    </row>
    <row r="405" spans="1:4" ht="20.100000000000001" customHeight="1" x14ac:dyDescent="0.3">
      <c r="A405" s="191"/>
      <c r="B405" s="191"/>
      <c r="C405" s="191"/>
      <c r="D405" s="191"/>
    </row>
    <row r="406" spans="1:4" ht="20.100000000000001" customHeight="1" x14ac:dyDescent="0.3">
      <c r="A406" s="191"/>
      <c r="B406" s="191"/>
      <c r="C406" s="191"/>
      <c r="D406" s="191"/>
    </row>
    <row r="407" spans="1:4" ht="20.100000000000001" customHeight="1" x14ac:dyDescent="0.3">
      <c r="A407" s="191"/>
      <c r="B407" s="191"/>
      <c r="C407" s="191"/>
      <c r="D407" s="191"/>
    </row>
    <row r="408" spans="1:4" ht="20.100000000000001" customHeight="1" x14ac:dyDescent="0.3">
      <c r="A408" s="191"/>
      <c r="B408" s="191"/>
      <c r="C408" s="191"/>
      <c r="D408" s="191"/>
    </row>
    <row r="409" spans="1:4" ht="20.100000000000001" customHeight="1" x14ac:dyDescent="0.3">
      <c r="A409" s="191"/>
      <c r="B409" s="191"/>
      <c r="C409" s="191"/>
      <c r="D409" s="191"/>
    </row>
    <row r="410" spans="1:4" ht="20.100000000000001" customHeight="1" x14ac:dyDescent="0.3">
      <c r="A410" s="191"/>
      <c r="B410" s="191"/>
      <c r="C410" s="191"/>
      <c r="D410" s="191"/>
    </row>
    <row r="411" spans="1:4" ht="20.100000000000001" customHeight="1" x14ac:dyDescent="0.3">
      <c r="A411" s="191"/>
      <c r="B411" s="191"/>
      <c r="C411" s="191"/>
      <c r="D411" s="191"/>
    </row>
    <row r="412" spans="1:4" ht="20.100000000000001" customHeight="1" x14ac:dyDescent="0.3">
      <c r="A412" s="191"/>
      <c r="B412" s="191"/>
      <c r="C412" s="191"/>
      <c r="D412" s="191"/>
    </row>
    <row r="413" spans="1:4" ht="20.100000000000001" customHeight="1" x14ac:dyDescent="0.3">
      <c r="A413" s="191"/>
      <c r="B413" s="191"/>
      <c r="C413" s="191"/>
      <c r="D413" s="191"/>
    </row>
    <row r="414" spans="1:4" ht="20.100000000000001" customHeight="1" x14ac:dyDescent="0.3">
      <c r="A414" s="191"/>
      <c r="B414" s="191"/>
      <c r="C414" s="191"/>
      <c r="D414" s="191"/>
    </row>
    <row r="415" spans="1:4" ht="20.100000000000001" customHeight="1" x14ac:dyDescent="0.3">
      <c r="A415" s="191"/>
      <c r="B415" s="191"/>
      <c r="C415" s="191"/>
      <c r="D415" s="191"/>
    </row>
    <row r="416" spans="1:4" ht="20.100000000000001" customHeight="1" x14ac:dyDescent="0.3">
      <c r="A416" s="191"/>
      <c r="B416" s="191"/>
      <c r="C416" s="191"/>
      <c r="D416" s="191"/>
    </row>
    <row r="417" spans="1:4" ht="20.100000000000001" customHeight="1" x14ac:dyDescent="0.3">
      <c r="A417" s="191"/>
      <c r="B417" s="191"/>
      <c r="C417" s="191"/>
      <c r="D417" s="191"/>
    </row>
    <row r="418" spans="1:4" ht="20.100000000000001" customHeight="1" x14ac:dyDescent="0.3">
      <c r="A418" s="191"/>
      <c r="B418" s="191"/>
      <c r="C418" s="191"/>
      <c r="D418" s="191"/>
    </row>
    <row r="419" spans="1:4" ht="20.100000000000001" customHeight="1" x14ac:dyDescent="0.3">
      <c r="A419" s="191"/>
      <c r="B419" s="191"/>
      <c r="C419" s="191"/>
      <c r="D419" s="191"/>
    </row>
    <row r="420" spans="1:4" ht="20.100000000000001" customHeight="1" x14ac:dyDescent="0.3">
      <c r="A420" s="191"/>
      <c r="B420" s="191"/>
      <c r="C420" s="191"/>
      <c r="D420" s="191"/>
    </row>
    <row r="421" spans="1:4" ht="20.100000000000001" customHeight="1" x14ac:dyDescent="0.3">
      <c r="A421" s="191"/>
      <c r="B421" s="191"/>
      <c r="C421" s="191"/>
      <c r="D421" s="191"/>
    </row>
    <row r="422" spans="1:4" ht="20.100000000000001" customHeight="1" x14ac:dyDescent="0.3">
      <c r="A422" s="191"/>
      <c r="B422" s="191"/>
      <c r="C422" s="191"/>
      <c r="D422" s="191"/>
    </row>
    <row r="423" spans="1:4" ht="20.100000000000001" customHeight="1" x14ac:dyDescent="0.3">
      <c r="A423" s="191"/>
      <c r="B423" s="191"/>
      <c r="C423" s="191"/>
      <c r="D423" s="191"/>
    </row>
    <row r="424" spans="1:4" ht="20.100000000000001" customHeight="1" x14ac:dyDescent="0.3">
      <c r="A424" s="191"/>
      <c r="B424" s="191"/>
      <c r="C424" s="191"/>
      <c r="D424" s="191"/>
    </row>
    <row r="425" spans="1:4" ht="20.100000000000001" customHeight="1" x14ac:dyDescent="0.3">
      <c r="A425" s="191"/>
      <c r="B425" s="191"/>
      <c r="C425" s="191"/>
      <c r="D425" s="191"/>
    </row>
    <row r="426" spans="1:4" ht="20.100000000000001" customHeight="1" x14ac:dyDescent="0.3">
      <c r="A426" s="191"/>
      <c r="B426" s="191"/>
      <c r="C426" s="191"/>
      <c r="D426" s="191"/>
    </row>
    <row r="427" spans="1:4" ht="20.100000000000001" customHeight="1" x14ac:dyDescent="0.3">
      <c r="A427" s="191"/>
      <c r="B427" s="191"/>
      <c r="C427" s="191"/>
      <c r="D427" s="191"/>
    </row>
    <row r="428" spans="1:4" ht="20.100000000000001" customHeight="1" x14ac:dyDescent="0.3">
      <c r="A428" s="191"/>
      <c r="B428" s="191"/>
      <c r="C428" s="191"/>
      <c r="D428" s="191"/>
    </row>
    <row r="429" spans="1:4" ht="20.100000000000001" customHeight="1" x14ac:dyDescent="0.3">
      <c r="A429" s="191"/>
      <c r="B429" s="191"/>
      <c r="C429" s="191"/>
      <c r="D429" s="191"/>
    </row>
    <row r="430" spans="1:4" ht="20.100000000000001" customHeight="1" x14ac:dyDescent="0.3">
      <c r="A430" s="191"/>
      <c r="B430" s="191"/>
      <c r="C430" s="191"/>
      <c r="D430" s="191"/>
    </row>
    <row r="431" spans="1:4" ht="20.100000000000001" customHeight="1" x14ac:dyDescent="0.3">
      <c r="A431" s="191"/>
      <c r="B431" s="191"/>
      <c r="C431" s="191"/>
      <c r="D431" s="191"/>
    </row>
    <row r="432" spans="1:4" ht="20.100000000000001" customHeight="1" x14ac:dyDescent="0.3">
      <c r="A432" s="191"/>
      <c r="B432" s="191"/>
      <c r="C432" s="191"/>
      <c r="D432" s="191"/>
    </row>
    <row r="433" spans="1:4" ht="20.100000000000001" customHeight="1" x14ac:dyDescent="0.3">
      <c r="A433" s="191"/>
      <c r="B433" s="191"/>
      <c r="C433" s="191"/>
      <c r="D433" s="191"/>
    </row>
    <row r="434" spans="1:4" ht="20.100000000000001" customHeight="1" x14ac:dyDescent="0.3">
      <c r="A434" s="191"/>
      <c r="B434" s="191"/>
      <c r="C434" s="191"/>
      <c r="D434" s="191"/>
    </row>
    <row r="435" spans="1:4" ht="20.100000000000001" customHeight="1" x14ac:dyDescent="0.3">
      <c r="A435" s="191"/>
      <c r="B435" s="191"/>
      <c r="C435" s="191"/>
      <c r="D435" s="191"/>
    </row>
    <row r="436" spans="1:4" ht="20.100000000000001" customHeight="1" x14ac:dyDescent="0.3">
      <c r="A436" s="191"/>
      <c r="B436" s="191"/>
      <c r="C436" s="191"/>
      <c r="D436" s="191"/>
    </row>
    <row r="437" spans="1:4" ht="20.100000000000001" customHeight="1" x14ac:dyDescent="0.3">
      <c r="A437" s="191"/>
      <c r="B437" s="191"/>
      <c r="C437" s="191"/>
      <c r="D437" s="191"/>
    </row>
    <row r="438" spans="1:4" ht="20.100000000000001" customHeight="1" x14ac:dyDescent="0.3">
      <c r="A438" s="191"/>
      <c r="B438" s="191"/>
      <c r="C438" s="191"/>
      <c r="D438" s="191"/>
    </row>
    <row r="439" spans="1:4" ht="20.100000000000001" customHeight="1" x14ac:dyDescent="0.3">
      <c r="A439" s="191"/>
      <c r="B439" s="191"/>
      <c r="C439" s="191"/>
      <c r="D439" s="191"/>
    </row>
    <row r="440" spans="1:4" ht="20.100000000000001" customHeight="1" x14ac:dyDescent="0.3">
      <c r="A440" s="191"/>
      <c r="B440" s="191"/>
      <c r="C440" s="191"/>
      <c r="D440" s="191"/>
    </row>
    <row r="441" spans="1:4" ht="20.100000000000001" customHeight="1" x14ac:dyDescent="0.3">
      <c r="A441" s="191"/>
      <c r="B441" s="191"/>
      <c r="C441" s="191"/>
      <c r="D441" s="191"/>
    </row>
    <row r="442" spans="1:4" ht="20.100000000000001" customHeight="1" x14ac:dyDescent="0.3">
      <c r="A442" s="191"/>
      <c r="B442" s="191"/>
      <c r="C442" s="191"/>
      <c r="D442" s="191"/>
    </row>
    <row r="443" spans="1:4" ht="20.100000000000001" customHeight="1" x14ac:dyDescent="0.3">
      <c r="A443" s="191"/>
      <c r="B443" s="191"/>
      <c r="C443" s="191"/>
      <c r="D443" s="191"/>
    </row>
    <row r="444" spans="1:4" ht="20.100000000000001" customHeight="1" x14ac:dyDescent="0.3">
      <c r="A444" s="191"/>
      <c r="B444" s="191"/>
      <c r="C444" s="191"/>
      <c r="D444" s="191"/>
    </row>
    <row r="445" spans="1:4" ht="20.100000000000001" customHeight="1" x14ac:dyDescent="0.3">
      <c r="A445" s="191"/>
      <c r="B445" s="191"/>
      <c r="C445" s="191"/>
      <c r="D445" s="191"/>
    </row>
    <row r="446" spans="1:4" ht="20.100000000000001" customHeight="1" x14ac:dyDescent="0.3">
      <c r="A446" s="191"/>
      <c r="B446" s="191"/>
      <c r="C446" s="191"/>
      <c r="D446" s="191"/>
    </row>
    <row r="447" spans="1:4" ht="20.100000000000001" customHeight="1" x14ac:dyDescent="0.3">
      <c r="A447" s="191"/>
      <c r="B447" s="191"/>
      <c r="C447" s="191"/>
      <c r="D447" s="191"/>
    </row>
    <row r="448" spans="1:4" ht="20.100000000000001" customHeight="1" x14ac:dyDescent="0.3">
      <c r="A448" s="191"/>
      <c r="B448" s="191"/>
      <c r="C448" s="191"/>
      <c r="D448" s="191"/>
    </row>
    <row r="449" spans="1:4" ht="20.100000000000001" customHeight="1" x14ac:dyDescent="0.3">
      <c r="A449" s="191"/>
      <c r="B449" s="191"/>
      <c r="C449" s="191"/>
      <c r="D449" s="191"/>
    </row>
    <row r="450" spans="1:4" ht="20.100000000000001" customHeight="1" x14ac:dyDescent="0.3">
      <c r="A450" s="191"/>
      <c r="B450" s="191"/>
      <c r="C450" s="191"/>
      <c r="D450" s="191"/>
    </row>
    <row r="451" spans="1:4" ht="20.100000000000001" customHeight="1" x14ac:dyDescent="0.3">
      <c r="A451" s="191"/>
      <c r="B451" s="191"/>
      <c r="C451" s="191"/>
      <c r="D451" s="191"/>
    </row>
    <row r="452" spans="1:4" ht="20.100000000000001" customHeight="1" x14ac:dyDescent="0.3">
      <c r="A452" s="191"/>
      <c r="B452" s="191"/>
      <c r="C452" s="191"/>
      <c r="D452" s="191"/>
    </row>
    <row r="453" spans="1:4" ht="20.100000000000001" customHeight="1" x14ac:dyDescent="0.3">
      <c r="A453" s="191"/>
      <c r="B453" s="191"/>
      <c r="C453" s="191"/>
      <c r="D453" s="191"/>
    </row>
    <row r="454" spans="1:4" ht="20.100000000000001" customHeight="1" x14ac:dyDescent="0.3">
      <c r="A454" s="191"/>
      <c r="B454" s="191"/>
      <c r="C454" s="191"/>
      <c r="D454" s="191"/>
    </row>
    <row r="455" spans="1:4" ht="20.100000000000001" customHeight="1" x14ac:dyDescent="0.3">
      <c r="A455" s="191"/>
      <c r="B455" s="191"/>
      <c r="C455" s="191"/>
      <c r="D455" s="191"/>
    </row>
    <row r="456" spans="1:4" ht="20.100000000000001" customHeight="1" x14ac:dyDescent="0.3">
      <c r="A456" s="191"/>
      <c r="B456" s="191"/>
      <c r="C456" s="191"/>
      <c r="D456" s="191"/>
    </row>
    <row r="457" spans="1:4" ht="20.100000000000001" customHeight="1" x14ac:dyDescent="0.3">
      <c r="A457" s="191"/>
      <c r="B457" s="191"/>
      <c r="C457" s="191"/>
      <c r="D457" s="191"/>
    </row>
    <row r="458" spans="1:4" ht="20.100000000000001" customHeight="1" x14ac:dyDescent="0.3">
      <c r="A458" s="191"/>
      <c r="B458" s="191"/>
      <c r="C458" s="191"/>
      <c r="D458" s="191"/>
    </row>
    <row r="459" spans="1:4" ht="20.100000000000001" customHeight="1" x14ac:dyDescent="0.3">
      <c r="A459" s="191"/>
      <c r="B459" s="191"/>
      <c r="C459" s="191"/>
      <c r="D459" s="191"/>
    </row>
    <row r="460" spans="1:4" ht="20.100000000000001" customHeight="1" x14ac:dyDescent="0.3">
      <c r="A460" s="191"/>
      <c r="B460" s="191"/>
      <c r="C460" s="191"/>
      <c r="D460" s="191"/>
    </row>
    <row r="461" spans="1:4" ht="20.100000000000001" customHeight="1" x14ac:dyDescent="0.3">
      <c r="A461" s="191"/>
      <c r="B461" s="191"/>
      <c r="C461" s="191"/>
      <c r="D461" s="191"/>
    </row>
    <row r="462" spans="1:4" ht="20.100000000000001" customHeight="1" x14ac:dyDescent="0.3">
      <c r="A462" s="191"/>
      <c r="B462" s="191"/>
      <c r="C462" s="191"/>
      <c r="D462" s="191"/>
    </row>
    <row r="463" spans="1:4" ht="20.100000000000001" customHeight="1" x14ac:dyDescent="0.3">
      <c r="A463" s="191"/>
      <c r="B463" s="191"/>
      <c r="C463" s="191"/>
      <c r="D463" s="191"/>
    </row>
    <row r="464" spans="1:4" ht="20.100000000000001" customHeight="1" x14ac:dyDescent="0.3">
      <c r="A464" s="191"/>
      <c r="B464" s="191"/>
      <c r="C464" s="191"/>
      <c r="D464" s="191"/>
    </row>
  </sheetData>
  <mergeCells count="34">
    <mergeCell ref="D1:G1"/>
    <mergeCell ref="T1:U1"/>
    <mergeCell ref="AE1:AF1"/>
    <mergeCell ref="Y1:AA1"/>
    <mergeCell ref="I1:J1"/>
    <mergeCell ref="Q9:V10"/>
    <mergeCell ref="Q8:V8"/>
    <mergeCell ref="Q7:V7"/>
    <mergeCell ref="AK9:AK10"/>
    <mergeCell ref="B8:K8"/>
    <mergeCell ref="L8:P8"/>
    <mergeCell ref="W8:AB8"/>
    <mergeCell ref="AG8:AM8"/>
    <mergeCell ref="A9:A10"/>
    <mergeCell ref="B9:I9"/>
    <mergeCell ref="J9:K9"/>
    <mergeCell ref="W9:X9"/>
    <mergeCell ref="Y9:Z9"/>
    <mergeCell ref="AA9:AB9"/>
    <mergeCell ref="AC9:AD9"/>
    <mergeCell ref="AE9:AF9"/>
    <mergeCell ref="AC8:AF8"/>
    <mergeCell ref="L9:L10"/>
    <mergeCell ref="M9:M10"/>
    <mergeCell ref="N9:N10"/>
    <mergeCell ref="O9:O10"/>
    <mergeCell ref="P9:P10"/>
    <mergeCell ref="AP9:AQ9"/>
    <mergeCell ref="AG9:AG10"/>
    <mergeCell ref="AH9:AH10"/>
    <mergeCell ref="AI9:AI10"/>
    <mergeCell ref="AJ9:AJ10"/>
    <mergeCell ref="AL9:AL10"/>
    <mergeCell ref="AM9:AM10"/>
  </mergeCells>
  <pageMargins left="0.94" right="0.5" top="0.5" bottom="0.4" header="0.3" footer="0.3"/>
  <pageSetup paperSize="5" scale="57" fitToWidth="2" orientation="landscape" horizontalDpi="1200" verticalDpi="1200" r:id="rId1"/>
  <headerFooter alignWithMargins="0">
    <oddHeader>&amp;C&amp;"Calibri,Regular"Public Right of Way (PROW) MEP Assessment Worksheet &amp;R&amp;"Calibri,Regular"&amp;A  Page &amp;P of &amp;N</oddHeader>
  </headerFooter>
  <colBreaks count="1" manualBreakCount="1">
    <brk id="22" max="44"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ltText="">
                <anchor moveWithCells="1">
                  <from>
                    <xdr:col>12</xdr:col>
                    <xdr:colOff>160020</xdr:colOff>
                    <xdr:row>0</xdr:row>
                    <xdr:rowOff>45720</xdr:rowOff>
                  </from>
                  <to>
                    <xdr:col>12</xdr:col>
                    <xdr:colOff>457200</xdr:colOff>
                    <xdr:row>0</xdr:row>
                    <xdr:rowOff>266700</xdr:rowOff>
                  </to>
                </anchor>
              </controlPr>
            </control>
          </mc:Choice>
        </mc:AlternateContent>
        <mc:AlternateContent xmlns:mc="http://schemas.openxmlformats.org/markup-compatibility/2006">
          <mc:Choice Requires="x14">
            <control shapeId="6146" r:id="rId5" name="Check Box 2">
              <controlPr defaultSize="0" autoFill="0" autoLine="0" autoPict="0" altText="">
                <anchor moveWithCells="1">
                  <from>
                    <xdr:col>12</xdr:col>
                    <xdr:colOff>762000</xdr:colOff>
                    <xdr:row>0</xdr:row>
                    <xdr:rowOff>38100</xdr:rowOff>
                  </from>
                  <to>
                    <xdr:col>13</xdr:col>
                    <xdr:colOff>281940</xdr:colOff>
                    <xdr:row>0</xdr:row>
                    <xdr:rowOff>259080</xdr:rowOff>
                  </to>
                </anchor>
              </controlPr>
            </control>
          </mc:Choice>
        </mc:AlternateContent>
        <mc:AlternateContent xmlns:mc="http://schemas.openxmlformats.org/markup-compatibility/2006">
          <mc:Choice Requires="x14">
            <control shapeId="6147" r:id="rId6" name="Check Box 3">
              <controlPr defaultSize="0" autoFill="0" autoLine="0" autoPict="0" altText="">
                <anchor moveWithCells="1">
                  <from>
                    <xdr:col>16</xdr:col>
                    <xdr:colOff>38100</xdr:colOff>
                    <xdr:row>0</xdr:row>
                    <xdr:rowOff>60960</xdr:rowOff>
                  </from>
                  <to>
                    <xdr:col>16</xdr:col>
                    <xdr:colOff>266700</xdr:colOff>
                    <xdr:row>0</xdr:row>
                    <xdr:rowOff>259080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464"/>
  <sheetViews>
    <sheetView showGridLines="0" zoomScale="80" zoomScaleNormal="80" zoomScaleSheetLayoutView="75" workbookViewId="0">
      <pane xSplit="1" topLeftCell="B1" activePane="topRight" state="frozen"/>
      <selection activeCell="G20" sqref="G20"/>
      <selection pane="topRight"/>
    </sheetView>
  </sheetViews>
  <sheetFormatPr defaultColWidth="9.109375" defaultRowHeight="20.100000000000001" customHeight="1" x14ac:dyDescent="0.3"/>
  <cols>
    <col min="1" max="1" width="10.44140625" style="2" customWidth="1"/>
    <col min="2" max="2" width="10.6640625" style="2" customWidth="1"/>
    <col min="3" max="3" width="13.109375" style="2" customWidth="1"/>
    <col min="4" max="4" width="10" style="2" customWidth="1"/>
    <col min="5" max="5" width="12.5546875" style="2" customWidth="1"/>
    <col min="6" max="6" width="13.88671875" style="2" customWidth="1"/>
    <col min="7" max="7" width="12.88671875" style="2" customWidth="1"/>
    <col min="8" max="8" width="13.88671875" style="2" customWidth="1"/>
    <col min="9" max="9" width="12.88671875" style="2" customWidth="1"/>
    <col min="10" max="10" width="12.44140625" style="2" customWidth="1"/>
    <col min="11" max="11" width="10.6640625" style="2" customWidth="1"/>
    <col min="12" max="12" width="16.5546875" style="2" customWidth="1"/>
    <col min="13" max="13" width="11.33203125" style="2" customWidth="1"/>
    <col min="14" max="14" width="13.44140625" style="2" customWidth="1"/>
    <col min="15" max="15" width="10" style="2" customWidth="1"/>
    <col min="16" max="16" width="10.33203125" style="2" customWidth="1"/>
    <col min="17" max="17" width="11.77734375" style="2" customWidth="1"/>
    <col min="18" max="18" width="12.33203125" style="2" customWidth="1"/>
    <col min="19" max="19" width="11.77734375" style="2" customWidth="1"/>
    <col min="20" max="20" width="12.33203125" style="2" customWidth="1"/>
    <col min="21" max="21" width="14.33203125" style="2" customWidth="1"/>
    <col min="22" max="22" width="12.33203125" style="2" customWidth="1"/>
    <col min="23" max="23" width="14.88671875" style="2" customWidth="1"/>
    <col min="24" max="24" width="13" style="2" customWidth="1"/>
    <col min="25" max="25" width="14.44140625" style="2" customWidth="1"/>
    <col min="26" max="26" width="13.44140625" style="2" customWidth="1"/>
    <col min="27" max="27" width="13.88671875" style="2" customWidth="1"/>
    <col min="28" max="28" width="14.109375" style="2" customWidth="1"/>
    <col min="29" max="29" width="13.5546875" style="2" customWidth="1"/>
    <col min="30" max="30" width="13.88671875" style="2" customWidth="1"/>
    <col min="31" max="31" width="12" style="2" customWidth="1"/>
    <col min="32" max="32" width="11.88671875" style="2" customWidth="1"/>
    <col min="33" max="33" width="19.109375" style="2" customWidth="1"/>
    <col min="34" max="34" width="19.5546875" style="2" customWidth="1"/>
    <col min="35" max="35" width="17.44140625" style="2" customWidth="1"/>
    <col min="36" max="37" width="12.6640625" style="2" customWidth="1"/>
    <col min="38" max="38" width="19.6640625" style="2" customWidth="1"/>
    <col min="39" max="39" width="16.5546875" style="176" customWidth="1"/>
    <col min="40" max="40" width="19.33203125" style="176" customWidth="1"/>
    <col min="41" max="41" width="16.88671875" style="2" customWidth="1"/>
    <col min="42" max="16384" width="9.109375" style="2"/>
  </cols>
  <sheetData>
    <row r="1" spans="1:43" ht="24" customHeight="1" x14ac:dyDescent="0.35">
      <c r="B1" s="158" t="s">
        <v>38</v>
      </c>
      <c r="C1" s="159"/>
      <c r="D1" s="208"/>
      <c r="E1" s="208"/>
      <c r="F1" s="208"/>
      <c r="G1" s="208"/>
      <c r="H1" s="161" t="s">
        <v>39</v>
      </c>
      <c r="I1" s="208"/>
      <c r="J1" s="208"/>
      <c r="L1" s="162" t="s">
        <v>48</v>
      </c>
      <c r="M1" s="163"/>
      <c r="N1" s="164"/>
      <c r="P1" s="165" t="s">
        <v>40</v>
      </c>
      <c r="Q1" s="163"/>
      <c r="R1" s="159"/>
      <c r="S1" s="166" t="s">
        <v>47</v>
      </c>
      <c r="T1" s="208"/>
      <c r="U1" s="208"/>
      <c r="V1" s="159"/>
      <c r="W1" s="158" t="s">
        <v>38</v>
      </c>
      <c r="X1" s="159"/>
      <c r="Y1" s="208" t="str">
        <f>IF(D1="","",D1)</f>
        <v/>
      </c>
      <c r="Z1" s="208"/>
      <c r="AA1" s="208"/>
      <c r="AB1" s="208"/>
      <c r="AE1" s="166" t="s">
        <v>47</v>
      </c>
      <c r="AF1" s="208" t="str">
        <f>IF(T1="","",T1)</f>
        <v/>
      </c>
      <c r="AG1" s="208"/>
      <c r="AH1" s="159"/>
      <c r="AI1" s="167"/>
      <c r="AJ1" s="161"/>
      <c r="AK1" s="161"/>
      <c r="AL1" s="159"/>
      <c r="AM1" s="161"/>
      <c r="AN1" s="159"/>
    </row>
    <row r="2" spans="1:43" s="172" customFormat="1" ht="24.75" customHeight="1" x14ac:dyDescent="0.45">
      <c r="A2" s="168"/>
      <c r="B2" s="169" t="s">
        <v>42</v>
      </c>
      <c r="C2" s="168"/>
      <c r="D2" s="168"/>
      <c r="E2" s="170"/>
      <c r="F2" s="170"/>
      <c r="G2" s="170"/>
      <c r="H2" s="170"/>
      <c r="I2" s="170"/>
      <c r="J2" s="170"/>
      <c r="K2" s="170"/>
      <c r="L2" s="171" t="s">
        <v>64</v>
      </c>
      <c r="P2" s="13"/>
      <c r="Q2" s="19"/>
      <c r="R2" s="173"/>
      <c r="S2" s="173"/>
      <c r="T2" s="173"/>
      <c r="U2" s="173"/>
      <c r="V2" s="173"/>
      <c r="W2" s="47" t="str">
        <f>B2</f>
        <v>Summary Data: 90%/Final Design Phase</v>
      </c>
      <c r="X2" s="39"/>
      <c r="Y2" s="39"/>
      <c r="Z2" s="39"/>
      <c r="AA2" s="40"/>
      <c r="AB2" s="41"/>
      <c r="AC2" s="42"/>
      <c r="AD2" s="43"/>
      <c r="AE2" s="44"/>
      <c r="AF2" s="39"/>
      <c r="AM2" s="174"/>
      <c r="AN2" s="174"/>
    </row>
    <row r="3" spans="1:43" ht="17.399999999999999" customHeight="1" x14ac:dyDescent="0.4">
      <c r="A3" s="175"/>
      <c r="B3" s="3"/>
      <c r="C3" s="3"/>
      <c r="D3" s="3"/>
      <c r="E3" s="4"/>
      <c r="F3" s="4"/>
      <c r="G3" s="4"/>
      <c r="H3" s="4"/>
      <c r="I3" s="12" t="s">
        <v>25</v>
      </c>
      <c r="J3" s="34">
        <f>J45</f>
        <v>0</v>
      </c>
      <c r="K3" s="21" t="s">
        <v>3</v>
      </c>
      <c r="L3" s="240" t="s">
        <v>33</v>
      </c>
      <c r="Q3" s="19"/>
      <c r="R3" s="173"/>
      <c r="S3" s="173"/>
      <c r="T3" s="173"/>
      <c r="U3" s="173"/>
      <c r="V3" s="173"/>
      <c r="W3" s="46"/>
      <c r="X3" s="38"/>
      <c r="Y3" s="38"/>
      <c r="Z3" s="38"/>
      <c r="AA3" s="38"/>
      <c r="AB3" s="38"/>
      <c r="AC3" s="42"/>
      <c r="AD3" s="43"/>
      <c r="AE3" s="50" t="str">
        <f>I3</f>
        <v>Regulated Retention Volume (1.2"):</v>
      </c>
      <c r="AF3" s="51">
        <f>J3</f>
        <v>0</v>
      </c>
      <c r="AG3" s="52" t="str">
        <f>K3</f>
        <v>CF</v>
      </c>
    </row>
    <row r="4" spans="1:43" ht="19.2" customHeight="1" x14ac:dyDescent="0.4">
      <c r="B4" s="5" t="s">
        <v>20</v>
      </c>
      <c r="C4" s="177"/>
      <c r="D4" s="6"/>
      <c r="E4" s="35">
        <f>E45/43560</f>
        <v>0</v>
      </c>
      <c r="F4" s="177"/>
      <c r="I4" s="11" t="s">
        <v>92</v>
      </c>
      <c r="J4" s="36">
        <f>AL45</f>
        <v>0</v>
      </c>
      <c r="K4" s="21" t="s">
        <v>3</v>
      </c>
      <c r="L4" s="240" t="s">
        <v>41</v>
      </c>
      <c r="Q4" s="20"/>
      <c r="R4" s="173"/>
      <c r="S4" s="173"/>
      <c r="T4" s="173"/>
      <c r="U4" s="173"/>
      <c r="V4" s="173"/>
      <c r="W4" s="46" t="str">
        <f>B4</f>
        <v xml:space="preserve">Disturbance Area (ac.): </v>
      </c>
      <c r="X4" s="38"/>
      <c r="Y4" s="38"/>
      <c r="Z4" s="48">
        <f>E4</f>
        <v>0</v>
      </c>
      <c r="AA4" s="38"/>
      <c r="AB4" s="38"/>
      <c r="AC4" s="45"/>
      <c r="AD4" s="43"/>
      <c r="AE4" s="50" t="str">
        <f>I4</f>
        <v>Volume Retained:</v>
      </c>
      <c r="AF4" s="51">
        <f>J4</f>
        <v>0</v>
      </c>
      <c r="AG4" s="52" t="str">
        <f>K4</f>
        <v>CF</v>
      </c>
    </row>
    <row r="5" spans="1:43" ht="19.2" customHeight="1" x14ac:dyDescent="0.35">
      <c r="B5" s="5" t="s">
        <v>24</v>
      </c>
      <c r="D5" s="7"/>
      <c r="E5" s="8"/>
      <c r="F5" s="10"/>
      <c r="G5" s="7"/>
      <c r="H5" s="9"/>
      <c r="I5" s="11" t="s">
        <v>93</v>
      </c>
      <c r="J5" s="239">
        <f>J4-J3</f>
        <v>0</v>
      </c>
      <c r="K5" s="21" t="s">
        <v>3</v>
      </c>
      <c r="W5" s="46" t="str">
        <f>B5</f>
        <v>No. of Drainage Areas:</v>
      </c>
      <c r="X5" s="38"/>
      <c r="Y5" s="38"/>
      <c r="Z5" s="49">
        <f>E5</f>
        <v>0</v>
      </c>
      <c r="AA5" s="38"/>
      <c r="AB5" s="38"/>
      <c r="AC5" s="39"/>
      <c r="AD5" s="39"/>
      <c r="AE5" s="50" t="str">
        <f>I5</f>
        <v>Difference:</v>
      </c>
      <c r="AF5" s="241">
        <f>J5</f>
        <v>0</v>
      </c>
      <c r="AG5" s="52" t="str">
        <f>K5</f>
        <v>CF</v>
      </c>
    </row>
    <row r="6" spans="1:43" ht="9.75" customHeight="1" x14ac:dyDescent="0.35">
      <c r="B6" s="7"/>
      <c r="C6" s="7"/>
      <c r="D6" s="7"/>
      <c r="E6" s="7"/>
      <c r="F6" s="7"/>
      <c r="G6" s="7"/>
      <c r="H6" s="7"/>
      <c r="I6" s="7"/>
      <c r="J6" s="177"/>
      <c r="AB6" s="178"/>
      <c r="AE6" s="179"/>
      <c r="AG6" s="179"/>
      <c r="AH6" s="179"/>
    </row>
    <row r="7" spans="1:43" s="14" customFormat="1" ht="17.399999999999999" x14ac:dyDescent="0.35">
      <c r="B7" s="15" t="s">
        <v>8</v>
      </c>
      <c r="C7" s="16"/>
      <c r="D7" s="16"/>
      <c r="E7" s="17"/>
      <c r="F7" s="17"/>
      <c r="G7" s="17"/>
      <c r="H7" s="17"/>
      <c r="I7" s="17"/>
      <c r="J7" s="17"/>
      <c r="K7" s="17"/>
      <c r="L7" s="15" t="s">
        <v>9</v>
      </c>
      <c r="M7" s="17"/>
      <c r="N7" s="17"/>
      <c r="O7" s="17"/>
      <c r="P7" s="18"/>
      <c r="Q7" s="62" t="s">
        <v>10</v>
      </c>
      <c r="R7" s="63"/>
      <c r="S7" s="63"/>
      <c r="T7" s="63"/>
      <c r="U7" s="63"/>
      <c r="V7" s="63"/>
      <c r="W7" s="56" t="s">
        <v>11</v>
      </c>
      <c r="X7" s="17"/>
      <c r="Y7" s="17"/>
      <c r="Z7" s="17"/>
      <c r="AA7" s="17"/>
      <c r="AB7" s="17"/>
      <c r="AC7" s="15" t="s">
        <v>82</v>
      </c>
      <c r="AD7" s="29"/>
      <c r="AE7" s="29"/>
      <c r="AF7" s="30"/>
      <c r="AG7" s="28"/>
      <c r="AH7" s="29"/>
      <c r="AI7" s="29"/>
      <c r="AJ7" s="29"/>
      <c r="AK7" s="29"/>
      <c r="AL7" s="29"/>
      <c r="AM7" s="29"/>
    </row>
    <row r="8" spans="1:43" ht="102.75" customHeight="1" x14ac:dyDescent="0.3">
      <c r="B8" s="71" t="s">
        <v>83</v>
      </c>
      <c r="C8" s="72"/>
      <c r="D8" s="72"/>
      <c r="E8" s="72"/>
      <c r="F8" s="72"/>
      <c r="G8" s="72"/>
      <c r="H8" s="72"/>
      <c r="I8" s="72"/>
      <c r="J8" s="72"/>
      <c r="K8" s="73"/>
      <c r="L8" s="66" t="s">
        <v>68</v>
      </c>
      <c r="M8" s="66"/>
      <c r="N8" s="66"/>
      <c r="O8" s="66"/>
      <c r="P8" s="66"/>
      <c r="Q8" s="67" t="s">
        <v>69</v>
      </c>
      <c r="R8" s="68"/>
      <c r="S8" s="68"/>
      <c r="T8" s="68"/>
      <c r="U8" s="68"/>
      <c r="V8" s="69"/>
      <c r="W8" s="64" t="s">
        <v>70</v>
      </c>
      <c r="X8" s="78"/>
      <c r="Y8" s="78"/>
      <c r="Z8" s="78"/>
      <c r="AA8" s="78"/>
      <c r="AB8" s="65"/>
      <c r="AC8" s="76" t="s">
        <v>88</v>
      </c>
      <c r="AD8" s="77"/>
      <c r="AE8" s="77"/>
      <c r="AF8" s="77"/>
      <c r="AG8" s="79" t="s">
        <v>89</v>
      </c>
      <c r="AH8" s="79"/>
      <c r="AI8" s="79"/>
      <c r="AJ8" s="79"/>
      <c r="AK8" s="79"/>
      <c r="AL8" s="79"/>
      <c r="AM8" s="79"/>
      <c r="AN8" s="1"/>
    </row>
    <row r="9" spans="1:43" s="181" customFormat="1" ht="42.6" customHeight="1" x14ac:dyDescent="0.3">
      <c r="A9" s="80" t="s">
        <v>26</v>
      </c>
      <c r="B9" s="81" t="s">
        <v>80</v>
      </c>
      <c r="C9" s="82"/>
      <c r="D9" s="82"/>
      <c r="E9" s="82"/>
      <c r="F9" s="82"/>
      <c r="G9" s="82"/>
      <c r="H9" s="82"/>
      <c r="I9" s="83"/>
      <c r="J9" s="81" t="s">
        <v>0</v>
      </c>
      <c r="K9" s="82"/>
      <c r="L9" s="74" t="s">
        <v>78</v>
      </c>
      <c r="M9" s="74" t="s">
        <v>75</v>
      </c>
      <c r="N9" s="74" t="s">
        <v>76</v>
      </c>
      <c r="O9" s="74" t="s">
        <v>77</v>
      </c>
      <c r="P9" s="74" t="s">
        <v>85</v>
      </c>
      <c r="Q9" s="84" t="s">
        <v>50</v>
      </c>
      <c r="R9" s="85"/>
      <c r="S9" s="85"/>
      <c r="T9" s="85"/>
      <c r="U9" s="85"/>
      <c r="V9" s="86"/>
      <c r="W9" s="87" t="s">
        <v>27</v>
      </c>
      <c r="X9" s="87"/>
      <c r="Y9" s="87" t="s">
        <v>12</v>
      </c>
      <c r="Z9" s="87"/>
      <c r="AA9" s="87" t="s">
        <v>13</v>
      </c>
      <c r="AB9" s="87"/>
      <c r="AC9" s="87" t="s">
        <v>87</v>
      </c>
      <c r="AD9" s="87"/>
      <c r="AE9" s="87" t="s">
        <v>86</v>
      </c>
      <c r="AF9" s="87"/>
      <c r="AG9" s="74" t="s">
        <v>73</v>
      </c>
      <c r="AH9" s="74" t="s">
        <v>81</v>
      </c>
      <c r="AI9" s="74" t="s">
        <v>74</v>
      </c>
      <c r="AJ9" s="74" t="s">
        <v>90</v>
      </c>
      <c r="AK9" s="74" t="s">
        <v>91</v>
      </c>
      <c r="AL9" s="74" t="s">
        <v>72</v>
      </c>
      <c r="AM9" s="74" t="s">
        <v>7</v>
      </c>
      <c r="AN9" s="180"/>
      <c r="AP9" s="182" t="s">
        <v>32</v>
      </c>
      <c r="AQ9" s="183"/>
    </row>
    <row r="10" spans="1:43" s="181" customFormat="1" ht="48.75" customHeight="1" thickBot="1" x14ac:dyDescent="0.35">
      <c r="A10" s="88"/>
      <c r="B10" s="53" t="s">
        <v>56</v>
      </c>
      <c r="C10" s="53" t="s">
        <v>57</v>
      </c>
      <c r="D10" s="53" t="s">
        <v>58</v>
      </c>
      <c r="E10" s="89" t="s">
        <v>59</v>
      </c>
      <c r="F10" s="53" t="s">
        <v>49</v>
      </c>
      <c r="G10" s="53" t="s">
        <v>16</v>
      </c>
      <c r="H10" s="53" t="s">
        <v>17</v>
      </c>
      <c r="I10" s="53" t="s">
        <v>18</v>
      </c>
      <c r="J10" s="89" t="s">
        <v>55</v>
      </c>
      <c r="K10" s="53" t="s">
        <v>19</v>
      </c>
      <c r="L10" s="75"/>
      <c r="M10" s="75"/>
      <c r="N10" s="75"/>
      <c r="O10" s="75"/>
      <c r="P10" s="75"/>
      <c r="Q10" s="90"/>
      <c r="R10" s="91"/>
      <c r="S10" s="91"/>
      <c r="T10" s="91"/>
      <c r="U10" s="91"/>
      <c r="V10" s="92"/>
      <c r="W10" s="93" t="s">
        <v>55</v>
      </c>
      <c r="X10" s="93" t="s">
        <v>71</v>
      </c>
      <c r="Y10" s="93" t="s">
        <v>55</v>
      </c>
      <c r="Z10" s="93" t="s">
        <v>71</v>
      </c>
      <c r="AA10" s="93" t="s">
        <v>55</v>
      </c>
      <c r="AB10" s="93" t="s">
        <v>71</v>
      </c>
      <c r="AC10" s="93" t="s">
        <v>55</v>
      </c>
      <c r="AD10" s="93" t="s">
        <v>71</v>
      </c>
      <c r="AE10" s="93" t="s">
        <v>55</v>
      </c>
      <c r="AF10" s="93" t="s">
        <v>71</v>
      </c>
      <c r="AG10" s="75"/>
      <c r="AH10" s="75"/>
      <c r="AI10" s="75"/>
      <c r="AJ10" s="75"/>
      <c r="AK10" s="75"/>
      <c r="AL10" s="75"/>
      <c r="AM10" s="75"/>
      <c r="AP10" s="184" t="s">
        <v>55</v>
      </c>
      <c r="AQ10" s="184" t="s">
        <v>19</v>
      </c>
    </row>
    <row r="11" spans="1:43" s="155" customFormat="1" ht="32.4" customHeight="1" thickTop="1" x14ac:dyDescent="0.25">
      <c r="A11" s="94"/>
      <c r="B11" s="95" t="s">
        <v>14</v>
      </c>
      <c r="C11" s="95" t="s">
        <v>14</v>
      </c>
      <c r="D11" s="95" t="s">
        <v>14</v>
      </c>
      <c r="E11" s="96" t="s">
        <v>14</v>
      </c>
      <c r="F11" s="95" t="s">
        <v>14</v>
      </c>
      <c r="G11" s="95" t="s">
        <v>14</v>
      </c>
      <c r="H11" s="95" t="s">
        <v>14</v>
      </c>
      <c r="I11" s="95" t="s">
        <v>14</v>
      </c>
      <c r="J11" s="96" t="s">
        <v>3</v>
      </c>
      <c r="K11" s="95" t="s">
        <v>3</v>
      </c>
      <c r="L11" s="97" t="s">
        <v>79</v>
      </c>
      <c r="M11" s="98" t="s">
        <v>4</v>
      </c>
      <c r="N11" s="98" t="s">
        <v>4</v>
      </c>
      <c r="O11" s="99" t="s">
        <v>5</v>
      </c>
      <c r="P11" s="98" t="s">
        <v>4</v>
      </c>
      <c r="Q11" s="100" t="s">
        <v>51</v>
      </c>
      <c r="R11" s="101" t="s">
        <v>53</v>
      </c>
      <c r="S11" s="100" t="s">
        <v>52</v>
      </c>
      <c r="T11" s="101" t="s">
        <v>53</v>
      </c>
      <c r="U11" s="100" t="s">
        <v>54</v>
      </c>
      <c r="V11" s="101" t="s">
        <v>53</v>
      </c>
      <c r="W11" s="102" t="s">
        <v>14</v>
      </c>
      <c r="X11" s="98" t="s">
        <v>14</v>
      </c>
      <c r="Y11" s="102" t="s">
        <v>14</v>
      </c>
      <c r="Z11" s="102" t="s">
        <v>14</v>
      </c>
      <c r="AA11" s="102" t="s">
        <v>14</v>
      </c>
      <c r="AB11" s="102" t="s">
        <v>14</v>
      </c>
      <c r="AC11" s="102" t="s">
        <v>14</v>
      </c>
      <c r="AD11" s="102" t="s">
        <v>14</v>
      </c>
      <c r="AE11" s="102" t="s">
        <v>3</v>
      </c>
      <c r="AF11" s="102" t="s">
        <v>3</v>
      </c>
      <c r="AG11" s="103" t="s">
        <v>3</v>
      </c>
      <c r="AH11" s="103" t="s">
        <v>3</v>
      </c>
      <c r="AI11" s="103" t="s">
        <v>3</v>
      </c>
      <c r="AJ11" s="104" t="s">
        <v>6</v>
      </c>
      <c r="AK11" s="104" t="s">
        <v>6</v>
      </c>
      <c r="AL11" s="103" t="s">
        <v>3</v>
      </c>
      <c r="AM11" s="105" t="s">
        <v>3</v>
      </c>
      <c r="AP11" s="185" t="s">
        <v>15</v>
      </c>
      <c r="AQ11" s="185" t="s">
        <v>15</v>
      </c>
    </row>
    <row r="12" spans="1:43" s="155" customFormat="1" ht="16.2" customHeight="1" x14ac:dyDescent="0.25">
      <c r="A12" s="106"/>
      <c r="B12" s="107"/>
      <c r="C12" s="107"/>
      <c r="D12" s="108"/>
      <c r="E12" s="109">
        <f>SUM(B12:D12)</f>
        <v>0</v>
      </c>
      <c r="F12" s="108"/>
      <c r="G12" s="108"/>
      <c r="H12" s="108"/>
      <c r="I12" s="109">
        <f>SUM(F12:H12)</f>
        <v>0</v>
      </c>
      <c r="J12" s="110">
        <f>IF(E12=0,0,AP12*1.2/12*E12)</f>
        <v>0</v>
      </c>
      <c r="K12" s="109">
        <f>IF(I12=0,0,AQ12*1.2/12*I12)</f>
        <v>0</v>
      </c>
      <c r="L12" s="111"/>
      <c r="M12" s="112"/>
      <c r="N12" s="112"/>
      <c r="O12" s="113"/>
      <c r="P12" s="112"/>
      <c r="Q12" s="114"/>
      <c r="R12" s="115">
        <f>Q12*10</f>
        <v>0</v>
      </c>
      <c r="S12" s="114"/>
      <c r="T12" s="115">
        <f t="shared" ref="T12:T15" si="0">S12*20</f>
        <v>0</v>
      </c>
      <c r="U12" s="114"/>
      <c r="V12" s="115">
        <f>U12*40</f>
        <v>0</v>
      </c>
      <c r="W12" s="116"/>
      <c r="X12" s="116"/>
      <c r="Y12" s="117"/>
      <c r="Z12" s="117"/>
      <c r="AA12" s="117"/>
      <c r="AB12" s="116"/>
      <c r="AC12" s="117"/>
      <c r="AD12" s="117"/>
      <c r="AE12" s="118">
        <f>IF(AC12=0,0,AC12*1.7/12*AP12)</f>
        <v>0</v>
      </c>
      <c r="AF12" s="118">
        <f>IF(AD12=0,0,AD12*1.7/12*AQ12)</f>
        <v>0</v>
      </c>
      <c r="AG12" s="117"/>
      <c r="AH12" s="119"/>
      <c r="AI12" s="119"/>
      <c r="AJ12" s="120"/>
      <c r="AK12" s="120"/>
      <c r="AL12" s="121">
        <f>(IF((AE12)&lt;(AG12+AH12+AI12),(AE12),(AG12+AH12+AI12)))+AJ12*5+AK12*10+R12+T12+V12</f>
        <v>0</v>
      </c>
      <c r="AM12" s="121">
        <f>AL12-J12</f>
        <v>0</v>
      </c>
      <c r="AP12" s="31" t="str">
        <f>IF(E12=0,"",(B12*0.95+C12*0.25+D12*0)/E12)</f>
        <v/>
      </c>
      <c r="AQ12" s="31" t="str">
        <f>IF(I12=0,"",(F12*0.95+G12*0.25+H12*0)/I12)</f>
        <v/>
      </c>
    </row>
    <row r="13" spans="1:43" s="155" customFormat="1" ht="16.2" customHeight="1" x14ac:dyDescent="0.25">
      <c r="A13" s="122"/>
      <c r="B13" s="107"/>
      <c r="C13" s="107"/>
      <c r="D13" s="123"/>
      <c r="E13" s="109">
        <f t="shared" ref="E13:E44" si="1">SUM(B13:D13)</f>
        <v>0</v>
      </c>
      <c r="F13" s="108"/>
      <c r="G13" s="107"/>
      <c r="H13" s="107"/>
      <c r="I13" s="109">
        <f t="shared" ref="I13:I26" si="2">SUM(F13:H13)</f>
        <v>0</v>
      </c>
      <c r="J13" s="110">
        <f t="shared" ref="J13:J44" si="3">IF(E13=0,0,AP13*1.2/12*E13)</f>
        <v>0</v>
      </c>
      <c r="K13" s="109">
        <f t="shared" ref="K13:K44" si="4">IF(I13=0,0,AQ13*1.2/12*I13)</f>
        <v>0</v>
      </c>
      <c r="L13" s="124"/>
      <c r="M13" s="113"/>
      <c r="N13" s="113"/>
      <c r="O13" s="113"/>
      <c r="P13" s="112"/>
      <c r="Q13" s="114"/>
      <c r="R13" s="115">
        <f t="shared" ref="R13:R44" si="5">Q13*10</f>
        <v>0</v>
      </c>
      <c r="S13" s="114"/>
      <c r="T13" s="115">
        <f t="shared" si="0"/>
        <v>0</v>
      </c>
      <c r="U13" s="114"/>
      <c r="V13" s="115">
        <f t="shared" ref="V13:V44" si="6">U13*40</f>
        <v>0</v>
      </c>
      <c r="W13" s="125"/>
      <c r="X13" s="117"/>
      <c r="Y13" s="117"/>
      <c r="Z13" s="117"/>
      <c r="AA13" s="117"/>
      <c r="AB13" s="117"/>
      <c r="AC13" s="116"/>
      <c r="AD13" s="116"/>
      <c r="AE13" s="118">
        <f t="shared" ref="AE13:AE44" si="7">IF(AC13=0,0,AC13*1.7/12*AP13)</f>
        <v>0</v>
      </c>
      <c r="AF13" s="118">
        <f t="shared" ref="AF13:AF44" si="8">IF(AD13=0,0,AD13*1.7/12*AQ13)</f>
        <v>0</v>
      </c>
      <c r="AG13" s="117"/>
      <c r="AH13" s="119"/>
      <c r="AI13" s="119"/>
      <c r="AJ13" s="117"/>
      <c r="AK13" s="117"/>
      <c r="AL13" s="121">
        <f t="shared" ref="AL13:AL44" si="9">(IF((AE13)&lt;(AG13+AH13+AI13),(AE13),(AG13+AH13+AI13)))+AJ13*5+AK13*10+R13+T13+V13</f>
        <v>0</v>
      </c>
      <c r="AM13" s="121">
        <f>AL13-J13</f>
        <v>0</v>
      </c>
      <c r="AP13" s="31" t="str">
        <f t="shared" ref="AP13:AP44" si="10">IF(E13=0,"",(B13*0.95+C13*0.25+D13*0)/E13)</f>
        <v/>
      </c>
      <c r="AQ13" s="31" t="str">
        <f t="shared" ref="AQ13:AQ44" si="11">IF(I13=0,"",(F13*0.95+G13*0.25+H13*0)/I13)</f>
        <v/>
      </c>
    </row>
    <row r="14" spans="1:43" s="155" customFormat="1" ht="16.2" customHeight="1" x14ac:dyDescent="0.25">
      <c r="A14" s="122"/>
      <c r="B14" s="107"/>
      <c r="C14" s="107"/>
      <c r="D14" s="123"/>
      <c r="E14" s="109">
        <f t="shared" si="1"/>
        <v>0</v>
      </c>
      <c r="F14" s="107"/>
      <c r="G14" s="107"/>
      <c r="H14" s="107"/>
      <c r="I14" s="109">
        <f t="shared" si="2"/>
        <v>0</v>
      </c>
      <c r="J14" s="110">
        <f t="shared" si="3"/>
        <v>0</v>
      </c>
      <c r="K14" s="109">
        <f t="shared" si="4"/>
        <v>0</v>
      </c>
      <c r="L14" s="124"/>
      <c r="M14" s="113"/>
      <c r="N14" s="113"/>
      <c r="O14" s="113"/>
      <c r="P14" s="112"/>
      <c r="Q14" s="114"/>
      <c r="R14" s="115">
        <f t="shared" si="5"/>
        <v>0</v>
      </c>
      <c r="S14" s="114"/>
      <c r="T14" s="115">
        <f t="shared" si="0"/>
        <v>0</v>
      </c>
      <c r="U14" s="114"/>
      <c r="V14" s="115">
        <f t="shared" si="6"/>
        <v>0</v>
      </c>
      <c r="W14" s="117"/>
      <c r="X14" s="117"/>
      <c r="Y14" s="117"/>
      <c r="Z14" s="117"/>
      <c r="AA14" s="117"/>
      <c r="AB14" s="117"/>
      <c r="AC14" s="116"/>
      <c r="AD14" s="116"/>
      <c r="AE14" s="118">
        <f t="shared" si="7"/>
        <v>0</v>
      </c>
      <c r="AF14" s="118">
        <f t="shared" si="8"/>
        <v>0</v>
      </c>
      <c r="AG14" s="117"/>
      <c r="AH14" s="117"/>
      <c r="AI14" s="117"/>
      <c r="AJ14" s="117"/>
      <c r="AK14" s="117"/>
      <c r="AL14" s="121">
        <f t="shared" si="9"/>
        <v>0</v>
      </c>
      <c r="AM14" s="121">
        <f>AL14-J14</f>
        <v>0</v>
      </c>
      <c r="AP14" s="31" t="str">
        <f t="shared" si="10"/>
        <v/>
      </c>
      <c r="AQ14" s="31" t="str">
        <f t="shared" si="11"/>
        <v/>
      </c>
    </row>
    <row r="15" spans="1:43" s="155" customFormat="1" ht="16.2" customHeight="1" x14ac:dyDescent="0.25">
      <c r="A15" s="122"/>
      <c r="B15" s="107"/>
      <c r="C15" s="107"/>
      <c r="D15" s="123"/>
      <c r="E15" s="109">
        <f t="shared" si="1"/>
        <v>0</v>
      </c>
      <c r="F15" s="107"/>
      <c r="G15" s="107"/>
      <c r="H15" s="107"/>
      <c r="I15" s="109">
        <f t="shared" si="2"/>
        <v>0</v>
      </c>
      <c r="J15" s="110">
        <f t="shared" si="3"/>
        <v>0</v>
      </c>
      <c r="K15" s="109">
        <f t="shared" si="4"/>
        <v>0</v>
      </c>
      <c r="L15" s="126"/>
      <c r="M15" s="113"/>
      <c r="N15" s="113"/>
      <c r="O15" s="113"/>
      <c r="P15" s="112"/>
      <c r="Q15" s="114"/>
      <c r="R15" s="115">
        <f t="shared" si="5"/>
        <v>0</v>
      </c>
      <c r="S15" s="114"/>
      <c r="T15" s="115">
        <f t="shared" si="0"/>
        <v>0</v>
      </c>
      <c r="U15" s="114"/>
      <c r="V15" s="115">
        <f t="shared" si="6"/>
        <v>0</v>
      </c>
      <c r="W15" s="117"/>
      <c r="X15" s="117"/>
      <c r="Y15" s="117"/>
      <c r="Z15" s="117"/>
      <c r="AA15" s="117"/>
      <c r="AB15" s="117"/>
      <c r="AC15" s="116"/>
      <c r="AD15" s="116"/>
      <c r="AE15" s="118">
        <f t="shared" si="7"/>
        <v>0</v>
      </c>
      <c r="AF15" s="118">
        <f t="shared" si="8"/>
        <v>0</v>
      </c>
      <c r="AG15" s="117"/>
      <c r="AH15" s="117"/>
      <c r="AI15" s="117"/>
      <c r="AJ15" s="117"/>
      <c r="AK15" s="117"/>
      <c r="AL15" s="121">
        <f t="shared" si="9"/>
        <v>0</v>
      </c>
      <c r="AM15" s="121">
        <f>AL15-J15</f>
        <v>0</v>
      </c>
      <c r="AP15" s="31" t="str">
        <f t="shared" si="10"/>
        <v/>
      </c>
      <c r="AQ15" s="31" t="str">
        <f t="shared" si="11"/>
        <v/>
      </c>
    </row>
    <row r="16" spans="1:43" s="155" customFormat="1" ht="16.2" customHeight="1" x14ac:dyDescent="0.25">
      <c r="A16" s="122"/>
      <c r="B16" s="107"/>
      <c r="C16" s="107"/>
      <c r="D16" s="123"/>
      <c r="E16" s="109">
        <f t="shared" si="1"/>
        <v>0</v>
      </c>
      <c r="F16" s="107"/>
      <c r="G16" s="107"/>
      <c r="H16" s="107"/>
      <c r="I16" s="109">
        <f t="shared" si="2"/>
        <v>0</v>
      </c>
      <c r="J16" s="110">
        <f t="shared" si="3"/>
        <v>0</v>
      </c>
      <c r="K16" s="109">
        <f t="shared" si="4"/>
        <v>0</v>
      </c>
      <c r="L16" s="126"/>
      <c r="M16" s="113"/>
      <c r="N16" s="113"/>
      <c r="O16" s="113"/>
      <c r="P16" s="112"/>
      <c r="Q16" s="114"/>
      <c r="R16" s="115">
        <f t="shared" si="5"/>
        <v>0</v>
      </c>
      <c r="S16" s="114"/>
      <c r="T16" s="115">
        <f>S16*20</f>
        <v>0</v>
      </c>
      <c r="U16" s="114"/>
      <c r="V16" s="115">
        <f t="shared" si="6"/>
        <v>0</v>
      </c>
      <c r="W16" s="117"/>
      <c r="X16" s="117"/>
      <c r="Y16" s="117"/>
      <c r="Z16" s="117"/>
      <c r="AA16" s="117"/>
      <c r="AB16" s="117"/>
      <c r="AC16" s="116"/>
      <c r="AD16" s="116"/>
      <c r="AE16" s="118">
        <f t="shared" si="7"/>
        <v>0</v>
      </c>
      <c r="AF16" s="118">
        <f t="shared" si="8"/>
        <v>0</v>
      </c>
      <c r="AG16" s="117"/>
      <c r="AH16" s="117"/>
      <c r="AI16" s="117"/>
      <c r="AJ16" s="117"/>
      <c r="AK16" s="117"/>
      <c r="AL16" s="121">
        <f t="shared" si="9"/>
        <v>0</v>
      </c>
      <c r="AM16" s="121">
        <f>AL16-J16</f>
        <v>0</v>
      </c>
      <c r="AP16" s="31" t="str">
        <f t="shared" si="10"/>
        <v/>
      </c>
      <c r="AQ16" s="31" t="str">
        <f t="shared" si="11"/>
        <v/>
      </c>
    </row>
    <row r="17" spans="1:43" s="155" customFormat="1" ht="16.2" customHeight="1" x14ac:dyDescent="0.25">
      <c r="A17" s="122"/>
      <c r="B17" s="107"/>
      <c r="C17" s="107"/>
      <c r="D17" s="123"/>
      <c r="E17" s="109">
        <f t="shared" si="1"/>
        <v>0</v>
      </c>
      <c r="F17" s="107"/>
      <c r="G17" s="107"/>
      <c r="H17" s="107"/>
      <c r="I17" s="109">
        <f t="shared" si="2"/>
        <v>0</v>
      </c>
      <c r="J17" s="110">
        <f t="shared" si="3"/>
        <v>0</v>
      </c>
      <c r="K17" s="109">
        <f t="shared" si="4"/>
        <v>0</v>
      </c>
      <c r="L17" s="126"/>
      <c r="M17" s="113"/>
      <c r="N17" s="113"/>
      <c r="O17" s="113"/>
      <c r="P17" s="112"/>
      <c r="Q17" s="114"/>
      <c r="R17" s="115">
        <f t="shared" si="5"/>
        <v>0</v>
      </c>
      <c r="S17" s="114"/>
      <c r="T17" s="115">
        <f t="shared" ref="T17:T44" si="12">S17*20</f>
        <v>0</v>
      </c>
      <c r="U17" s="114"/>
      <c r="V17" s="115">
        <f t="shared" si="6"/>
        <v>0</v>
      </c>
      <c r="W17" s="117"/>
      <c r="X17" s="117"/>
      <c r="Y17" s="117"/>
      <c r="Z17" s="117"/>
      <c r="AA17" s="117"/>
      <c r="AB17" s="117"/>
      <c r="AC17" s="116"/>
      <c r="AD17" s="116"/>
      <c r="AE17" s="118">
        <f t="shared" si="7"/>
        <v>0</v>
      </c>
      <c r="AF17" s="118">
        <f t="shared" si="8"/>
        <v>0</v>
      </c>
      <c r="AG17" s="117"/>
      <c r="AH17" s="119"/>
      <c r="AI17" s="119"/>
      <c r="AJ17" s="117"/>
      <c r="AK17" s="117"/>
      <c r="AL17" s="121">
        <f t="shared" si="9"/>
        <v>0</v>
      </c>
      <c r="AM17" s="121">
        <f>AL17-J17</f>
        <v>0</v>
      </c>
      <c r="AP17" s="31" t="str">
        <f t="shared" si="10"/>
        <v/>
      </c>
      <c r="AQ17" s="31" t="str">
        <f t="shared" si="11"/>
        <v/>
      </c>
    </row>
    <row r="18" spans="1:43" s="155" customFormat="1" ht="16.2" customHeight="1" x14ac:dyDescent="0.25">
      <c r="A18" s="122"/>
      <c r="B18" s="107"/>
      <c r="C18" s="107"/>
      <c r="D18" s="123"/>
      <c r="E18" s="109">
        <f t="shared" si="1"/>
        <v>0</v>
      </c>
      <c r="F18" s="107"/>
      <c r="G18" s="107"/>
      <c r="H18" s="107"/>
      <c r="I18" s="109">
        <f t="shared" si="2"/>
        <v>0</v>
      </c>
      <c r="J18" s="110">
        <f t="shared" si="3"/>
        <v>0</v>
      </c>
      <c r="K18" s="109">
        <f t="shared" si="4"/>
        <v>0</v>
      </c>
      <c r="L18" s="126"/>
      <c r="M18" s="113"/>
      <c r="N18" s="113"/>
      <c r="O18" s="113"/>
      <c r="P18" s="112"/>
      <c r="Q18" s="114"/>
      <c r="R18" s="115">
        <f t="shared" si="5"/>
        <v>0</v>
      </c>
      <c r="S18" s="114"/>
      <c r="T18" s="115">
        <f t="shared" si="12"/>
        <v>0</v>
      </c>
      <c r="U18" s="114"/>
      <c r="V18" s="115">
        <f t="shared" si="6"/>
        <v>0</v>
      </c>
      <c r="W18" s="117"/>
      <c r="X18" s="117"/>
      <c r="Y18" s="117"/>
      <c r="Z18" s="117"/>
      <c r="AA18" s="117"/>
      <c r="AB18" s="117"/>
      <c r="AC18" s="116"/>
      <c r="AD18" s="116"/>
      <c r="AE18" s="118">
        <f t="shared" si="7"/>
        <v>0</v>
      </c>
      <c r="AF18" s="118">
        <f t="shared" si="8"/>
        <v>0</v>
      </c>
      <c r="AG18" s="117"/>
      <c r="AH18" s="119"/>
      <c r="AI18" s="119"/>
      <c r="AJ18" s="117"/>
      <c r="AK18" s="117"/>
      <c r="AL18" s="121">
        <f t="shared" si="9"/>
        <v>0</v>
      </c>
      <c r="AM18" s="121">
        <f>AL18-J18</f>
        <v>0</v>
      </c>
      <c r="AP18" s="31" t="str">
        <f t="shared" si="10"/>
        <v/>
      </c>
      <c r="AQ18" s="31" t="str">
        <f t="shared" si="11"/>
        <v/>
      </c>
    </row>
    <row r="19" spans="1:43" s="155" customFormat="1" ht="16.2" customHeight="1" x14ac:dyDescent="0.25">
      <c r="A19" s="122"/>
      <c r="B19" s="107"/>
      <c r="C19" s="107"/>
      <c r="D19" s="123"/>
      <c r="E19" s="109">
        <f t="shared" si="1"/>
        <v>0</v>
      </c>
      <c r="F19" s="107"/>
      <c r="G19" s="107"/>
      <c r="H19" s="107"/>
      <c r="I19" s="109">
        <f t="shared" si="2"/>
        <v>0</v>
      </c>
      <c r="J19" s="110">
        <f t="shared" si="3"/>
        <v>0</v>
      </c>
      <c r="K19" s="109">
        <f t="shared" si="4"/>
        <v>0</v>
      </c>
      <c r="L19" s="126"/>
      <c r="M19" s="113"/>
      <c r="N19" s="113"/>
      <c r="O19" s="113"/>
      <c r="P19" s="112"/>
      <c r="Q19" s="114"/>
      <c r="R19" s="115">
        <f t="shared" si="5"/>
        <v>0</v>
      </c>
      <c r="S19" s="114"/>
      <c r="T19" s="115">
        <f t="shared" si="12"/>
        <v>0</v>
      </c>
      <c r="U19" s="114"/>
      <c r="V19" s="115">
        <f t="shared" si="6"/>
        <v>0</v>
      </c>
      <c r="W19" s="117"/>
      <c r="X19" s="117"/>
      <c r="Y19" s="117"/>
      <c r="Z19" s="117"/>
      <c r="AA19" s="117"/>
      <c r="AB19" s="117"/>
      <c r="AC19" s="116"/>
      <c r="AD19" s="116"/>
      <c r="AE19" s="118">
        <f t="shared" si="7"/>
        <v>0</v>
      </c>
      <c r="AF19" s="118">
        <f t="shared" si="8"/>
        <v>0</v>
      </c>
      <c r="AG19" s="117"/>
      <c r="AH19" s="119"/>
      <c r="AI19" s="119"/>
      <c r="AJ19" s="117"/>
      <c r="AK19" s="117"/>
      <c r="AL19" s="121">
        <f t="shared" si="9"/>
        <v>0</v>
      </c>
      <c r="AM19" s="121">
        <f>AL19-J19</f>
        <v>0</v>
      </c>
      <c r="AP19" s="31" t="str">
        <f t="shared" si="10"/>
        <v/>
      </c>
      <c r="AQ19" s="31" t="str">
        <f t="shared" si="11"/>
        <v/>
      </c>
    </row>
    <row r="20" spans="1:43" s="155" customFormat="1" ht="16.2" customHeight="1" x14ac:dyDescent="0.25">
      <c r="A20" s="122"/>
      <c r="B20" s="107"/>
      <c r="C20" s="107"/>
      <c r="D20" s="123"/>
      <c r="E20" s="109">
        <f t="shared" si="1"/>
        <v>0</v>
      </c>
      <c r="F20" s="107"/>
      <c r="G20" s="107"/>
      <c r="H20" s="107"/>
      <c r="I20" s="109">
        <f t="shared" si="2"/>
        <v>0</v>
      </c>
      <c r="J20" s="110">
        <f t="shared" si="3"/>
        <v>0</v>
      </c>
      <c r="K20" s="109">
        <f t="shared" si="4"/>
        <v>0</v>
      </c>
      <c r="L20" s="124"/>
      <c r="M20" s="113"/>
      <c r="N20" s="113"/>
      <c r="O20" s="113"/>
      <c r="P20" s="112"/>
      <c r="Q20" s="114"/>
      <c r="R20" s="115">
        <f t="shared" si="5"/>
        <v>0</v>
      </c>
      <c r="S20" s="114"/>
      <c r="T20" s="115">
        <f t="shared" si="12"/>
        <v>0</v>
      </c>
      <c r="U20" s="114"/>
      <c r="V20" s="115">
        <f t="shared" si="6"/>
        <v>0</v>
      </c>
      <c r="W20" s="117"/>
      <c r="X20" s="117"/>
      <c r="Y20" s="117"/>
      <c r="Z20" s="117"/>
      <c r="AA20" s="117"/>
      <c r="AB20" s="117"/>
      <c r="AC20" s="116"/>
      <c r="AD20" s="116"/>
      <c r="AE20" s="118">
        <f t="shared" si="7"/>
        <v>0</v>
      </c>
      <c r="AF20" s="118">
        <f t="shared" si="8"/>
        <v>0</v>
      </c>
      <c r="AG20" s="117"/>
      <c r="AH20" s="119"/>
      <c r="AI20" s="119"/>
      <c r="AJ20" s="117"/>
      <c r="AK20" s="117"/>
      <c r="AL20" s="121">
        <f t="shared" si="9"/>
        <v>0</v>
      </c>
      <c r="AM20" s="121">
        <f>AL20-J20</f>
        <v>0</v>
      </c>
      <c r="AP20" s="31" t="str">
        <f t="shared" si="10"/>
        <v/>
      </c>
      <c r="AQ20" s="31" t="str">
        <f t="shared" si="11"/>
        <v/>
      </c>
    </row>
    <row r="21" spans="1:43" s="155" customFormat="1" ht="16.2" customHeight="1" x14ac:dyDescent="0.25">
      <c r="A21" s="122"/>
      <c r="B21" s="107"/>
      <c r="C21" s="107"/>
      <c r="D21" s="127"/>
      <c r="E21" s="109">
        <f t="shared" si="1"/>
        <v>0</v>
      </c>
      <c r="F21" s="128"/>
      <c r="G21" s="128"/>
      <c r="H21" s="128"/>
      <c r="I21" s="109">
        <f t="shared" si="2"/>
        <v>0</v>
      </c>
      <c r="J21" s="110">
        <f t="shared" si="3"/>
        <v>0</v>
      </c>
      <c r="K21" s="109">
        <f t="shared" si="4"/>
        <v>0</v>
      </c>
      <c r="L21" s="124"/>
      <c r="M21" s="129"/>
      <c r="N21" s="113"/>
      <c r="O21" s="129"/>
      <c r="P21" s="112"/>
      <c r="Q21" s="114"/>
      <c r="R21" s="115">
        <f t="shared" si="5"/>
        <v>0</v>
      </c>
      <c r="S21" s="114"/>
      <c r="T21" s="115">
        <f t="shared" si="12"/>
        <v>0</v>
      </c>
      <c r="U21" s="114"/>
      <c r="V21" s="115">
        <f t="shared" si="6"/>
        <v>0</v>
      </c>
      <c r="W21" s="125"/>
      <c r="X21" s="125"/>
      <c r="Y21" s="117"/>
      <c r="Z21" s="117"/>
      <c r="AA21" s="117"/>
      <c r="AB21" s="125"/>
      <c r="AC21" s="116"/>
      <c r="AD21" s="116"/>
      <c r="AE21" s="118">
        <f t="shared" si="7"/>
        <v>0</v>
      </c>
      <c r="AF21" s="118">
        <f t="shared" si="8"/>
        <v>0</v>
      </c>
      <c r="AG21" s="117"/>
      <c r="AH21" s="119"/>
      <c r="AI21" s="119"/>
      <c r="AJ21" s="117"/>
      <c r="AK21" s="117"/>
      <c r="AL21" s="121">
        <f t="shared" si="9"/>
        <v>0</v>
      </c>
      <c r="AM21" s="121">
        <f>AL21-J21</f>
        <v>0</v>
      </c>
      <c r="AP21" s="31" t="str">
        <f t="shared" si="10"/>
        <v/>
      </c>
      <c r="AQ21" s="31" t="str">
        <f t="shared" si="11"/>
        <v/>
      </c>
    </row>
    <row r="22" spans="1:43" s="155" customFormat="1" ht="16.2" customHeight="1" x14ac:dyDescent="0.25">
      <c r="A22" s="122"/>
      <c r="B22" s="107"/>
      <c r="C22" s="107"/>
      <c r="D22" s="123"/>
      <c r="E22" s="130">
        <f t="shared" si="1"/>
        <v>0</v>
      </c>
      <c r="F22" s="107"/>
      <c r="G22" s="107"/>
      <c r="H22" s="107"/>
      <c r="I22" s="109">
        <f t="shared" si="2"/>
        <v>0</v>
      </c>
      <c r="J22" s="110">
        <f t="shared" si="3"/>
        <v>0</v>
      </c>
      <c r="K22" s="109">
        <f t="shared" si="4"/>
        <v>0</v>
      </c>
      <c r="L22" s="126"/>
      <c r="M22" s="113"/>
      <c r="N22" s="113"/>
      <c r="O22" s="113"/>
      <c r="P22" s="113"/>
      <c r="Q22" s="114"/>
      <c r="R22" s="115">
        <f t="shared" si="5"/>
        <v>0</v>
      </c>
      <c r="S22" s="114"/>
      <c r="T22" s="115">
        <f t="shared" si="12"/>
        <v>0</v>
      </c>
      <c r="U22" s="114"/>
      <c r="V22" s="115">
        <f t="shared" si="6"/>
        <v>0</v>
      </c>
      <c r="W22" s="117"/>
      <c r="X22" s="117"/>
      <c r="Y22" s="117"/>
      <c r="Z22" s="117"/>
      <c r="AA22" s="117"/>
      <c r="AB22" s="117"/>
      <c r="AC22" s="117"/>
      <c r="AD22" s="117"/>
      <c r="AE22" s="118">
        <f t="shared" si="7"/>
        <v>0</v>
      </c>
      <c r="AF22" s="118">
        <f t="shared" si="8"/>
        <v>0</v>
      </c>
      <c r="AG22" s="117"/>
      <c r="AH22" s="117"/>
      <c r="AI22" s="117"/>
      <c r="AJ22" s="117"/>
      <c r="AK22" s="117"/>
      <c r="AL22" s="121">
        <f t="shared" si="9"/>
        <v>0</v>
      </c>
      <c r="AM22" s="131">
        <f>AL22-J22</f>
        <v>0</v>
      </c>
      <c r="AP22" s="31" t="str">
        <f t="shared" si="10"/>
        <v/>
      </c>
      <c r="AQ22" s="31" t="str">
        <f t="shared" si="11"/>
        <v/>
      </c>
    </row>
    <row r="23" spans="1:43" s="155" customFormat="1" ht="16.2" customHeight="1" x14ac:dyDescent="0.25">
      <c r="A23" s="122"/>
      <c r="B23" s="107"/>
      <c r="C23" s="107"/>
      <c r="D23" s="123"/>
      <c r="E23" s="130">
        <f t="shared" si="1"/>
        <v>0</v>
      </c>
      <c r="F23" s="107"/>
      <c r="G23" s="107"/>
      <c r="H23" s="107"/>
      <c r="I23" s="109">
        <f t="shared" si="2"/>
        <v>0</v>
      </c>
      <c r="J23" s="110">
        <f t="shared" si="3"/>
        <v>0</v>
      </c>
      <c r="K23" s="109">
        <f t="shared" si="4"/>
        <v>0</v>
      </c>
      <c r="L23" s="126"/>
      <c r="M23" s="113"/>
      <c r="N23" s="113"/>
      <c r="O23" s="113"/>
      <c r="P23" s="113"/>
      <c r="Q23" s="114"/>
      <c r="R23" s="115">
        <f t="shared" si="5"/>
        <v>0</v>
      </c>
      <c r="S23" s="114"/>
      <c r="T23" s="115">
        <f t="shared" si="12"/>
        <v>0</v>
      </c>
      <c r="U23" s="114"/>
      <c r="V23" s="115">
        <f t="shared" si="6"/>
        <v>0</v>
      </c>
      <c r="W23" s="117"/>
      <c r="X23" s="117"/>
      <c r="Y23" s="117"/>
      <c r="Z23" s="117"/>
      <c r="AA23" s="117"/>
      <c r="AB23" s="117"/>
      <c r="AC23" s="117"/>
      <c r="AD23" s="117"/>
      <c r="AE23" s="118">
        <f t="shared" si="7"/>
        <v>0</v>
      </c>
      <c r="AF23" s="118">
        <f t="shared" si="8"/>
        <v>0</v>
      </c>
      <c r="AG23" s="117"/>
      <c r="AH23" s="117"/>
      <c r="AI23" s="117"/>
      <c r="AJ23" s="117"/>
      <c r="AK23" s="117"/>
      <c r="AL23" s="121">
        <f t="shared" si="9"/>
        <v>0</v>
      </c>
      <c r="AM23" s="131">
        <f>AL23-J23</f>
        <v>0</v>
      </c>
      <c r="AP23" s="31" t="str">
        <f t="shared" si="10"/>
        <v/>
      </c>
      <c r="AQ23" s="31" t="str">
        <f t="shared" si="11"/>
        <v/>
      </c>
    </row>
    <row r="24" spans="1:43" s="155" customFormat="1" ht="16.2" customHeight="1" x14ac:dyDescent="0.25">
      <c r="A24" s="122"/>
      <c r="B24" s="107"/>
      <c r="C24" s="107"/>
      <c r="D24" s="123"/>
      <c r="E24" s="130">
        <f t="shared" si="1"/>
        <v>0</v>
      </c>
      <c r="F24" s="107"/>
      <c r="G24" s="107"/>
      <c r="H24" s="107"/>
      <c r="I24" s="109">
        <f t="shared" si="2"/>
        <v>0</v>
      </c>
      <c r="J24" s="110">
        <f t="shared" si="3"/>
        <v>0</v>
      </c>
      <c r="K24" s="109">
        <f t="shared" si="4"/>
        <v>0</v>
      </c>
      <c r="L24" s="126"/>
      <c r="M24" s="113"/>
      <c r="N24" s="113"/>
      <c r="O24" s="113"/>
      <c r="P24" s="113"/>
      <c r="Q24" s="114"/>
      <c r="R24" s="115">
        <f t="shared" si="5"/>
        <v>0</v>
      </c>
      <c r="S24" s="114"/>
      <c r="T24" s="115">
        <f t="shared" si="12"/>
        <v>0</v>
      </c>
      <c r="U24" s="114"/>
      <c r="V24" s="115">
        <f t="shared" si="6"/>
        <v>0</v>
      </c>
      <c r="W24" s="117"/>
      <c r="X24" s="117"/>
      <c r="Y24" s="117"/>
      <c r="Z24" s="117"/>
      <c r="AA24" s="117"/>
      <c r="AB24" s="117"/>
      <c r="AC24" s="117"/>
      <c r="AD24" s="117"/>
      <c r="AE24" s="118">
        <f t="shared" si="7"/>
        <v>0</v>
      </c>
      <c r="AF24" s="118">
        <f t="shared" si="8"/>
        <v>0</v>
      </c>
      <c r="AG24" s="117"/>
      <c r="AH24" s="117"/>
      <c r="AI24" s="117"/>
      <c r="AJ24" s="117"/>
      <c r="AK24" s="117"/>
      <c r="AL24" s="121">
        <f t="shared" si="9"/>
        <v>0</v>
      </c>
      <c r="AM24" s="131">
        <f>AL24-J24</f>
        <v>0</v>
      </c>
      <c r="AP24" s="31" t="str">
        <f t="shared" si="10"/>
        <v/>
      </c>
      <c r="AQ24" s="31" t="str">
        <f t="shared" si="11"/>
        <v/>
      </c>
    </row>
    <row r="25" spans="1:43" s="155" customFormat="1" ht="16.2" customHeight="1" x14ac:dyDescent="0.25">
      <c r="A25" s="122"/>
      <c r="B25" s="107"/>
      <c r="C25" s="107"/>
      <c r="D25" s="123"/>
      <c r="E25" s="130">
        <f t="shared" si="1"/>
        <v>0</v>
      </c>
      <c r="F25" s="107"/>
      <c r="G25" s="107"/>
      <c r="H25" s="107"/>
      <c r="I25" s="109">
        <f t="shared" si="2"/>
        <v>0</v>
      </c>
      <c r="J25" s="110">
        <f t="shared" si="3"/>
        <v>0</v>
      </c>
      <c r="K25" s="109">
        <f t="shared" si="4"/>
        <v>0</v>
      </c>
      <c r="L25" s="126"/>
      <c r="M25" s="113"/>
      <c r="N25" s="113"/>
      <c r="O25" s="113"/>
      <c r="P25" s="113"/>
      <c r="Q25" s="114"/>
      <c r="R25" s="115">
        <f t="shared" si="5"/>
        <v>0</v>
      </c>
      <c r="S25" s="114"/>
      <c r="T25" s="115">
        <f t="shared" si="12"/>
        <v>0</v>
      </c>
      <c r="U25" s="114"/>
      <c r="V25" s="115">
        <f t="shared" si="6"/>
        <v>0</v>
      </c>
      <c r="W25" s="117"/>
      <c r="X25" s="117"/>
      <c r="Y25" s="117"/>
      <c r="Z25" s="117"/>
      <c r="AA25" s="117"/>
      <c r="AB25" s="117"/>
      <c r="AC25" s="117"/>
      <c r="AD25" s="117"/>
      <c r="AE25" s="118">
        <f t="shared" si="7"/>
        <v>0</v>
      </c>
      <c r="AF25" s="118">
        <f t="shared" si="8"/>
        <v>0</v>
      </c>
      <c r="AG25" s="117"/>
      <c r="AH25" s="117"/>
      <c r="AI25" s="117"/>
      <c r="AJ25" s="117"/>
      <c r="AK25" s="117"/>
      <c r="AL25" s="121">
        <f t="shared" si="9"/>
        <v>0</v>
      </c>
      <c r="AM25" s="131">
        <f>AL25-J25</f>
        <v>0</v>
      </c>
      <c r="AP25" s="31" t="str">
        <f t="shared" si="10"/>
        <v/>
      </c>
      <c r="AQ25" s="31" t="str">
        <f t="shared" si="11"/>
        <v/>
      </c>
    </row>
    <row r="26" spans="1:43" s="155" customFormat="1" ht="16.2" customHeight="1" x14ac:dyDescent="0.25">
      <c r="A26" s="122"/>
      <c r="B26" s="107"/>
      <c r="C26" s="107"/>
      <c r="D26" s="123"/>
      <c r="E26" s="130">
        <f t="shared" si="1"/>
        <v>0</v>
      </c>
      <c r="F26" s="107"/>
      <c r="G26" s="107"/>
      <c r="H26" s="107"/>
      <c r="I26" s="109">
        <f t="shared" si="2"/>
        <v>0</v>
      </c>
      <c r="J26" s="110">
        <f t="shared" si="3"/>
        <v>0</v>
      </c>
      <c r="K26" s="109">
        <f t="shared" si="4"/>
        <v>0</v>
      </c>
      <c r="L26" s="126"/>
      <c r="M26" s="113"/>
      <c r="N26" s="113"/>
      <c r="O26" s="113"/>
      <c r="P26" s="113"/>
      <c r="Q26" s="114"/>
      <c r="R26" s="115">
        <f t="shared" si="5"/>
        <v>0</v>
      </c>
      <c r="S26" s="114"/>
      <c r="T26" s="115">
        <f t="shared" si="12"/>
        <v>0</v>
      </c>
      <c r="U26" s="114"/>
      <c r="V26" s="115">
        <f t="shared" si="6"/>
        <v>0</v>
      </c>
      <c r="W26" s="117"/>
      <c r="X26" s="117"/>
      <c r="Y26" s="117"/>
      <c r="Z26" s="117"/>
      <c r="AA26" s="117"/>
      <c r="AB26" s="117"/>
      <c r="AC26" s="117"/>
      <c r="AD26" s="117"/>
      <c r="AE26" s="118">
        <f t="shared" si="7"/>
        <v>0</v>
      </c>
      <c r="AF26" s="118">
        <f t="shared" si="8"/>
        <v>0</v>
      </c>
      <c r="AG26" s="117"/>
      <c r="AH26" s="117"/>
      <c r="AI26" s="117"/>
      <c r="AJ26" s="117"/>
      <c r="AK26" s="117"/>
      <c r="AL26" s="121">
        <f t="shared" si="9"/>
        <v>0</v>
      </c>
      <c r="AM26" s="131">
        <f>AL26-J26</f>
        <v>0</v>
      </c>
      <c r="AP26" s="31" t="str">
        <f t="shared" si="10"/>
        <v/>
      </c>
      <c r="AQ26" s="31" t="str">
        <f t="shared" si="11"/>
        <v/>
      </c>
    </row>
    <row r="27" spans="1:43" s="155" customFormat="1" ht="16.2" customHeight="1" x14ac:dyDescent="0.25">
      <c r="A27" s="122"/>
      <c r="B27" s="107"/>
      <c r="C27" s="107"/>
      <c r="D27" s="123"/>
      <c r="E27" s="130">
        <f t="shared" si="1"/>
        <v>0</v>
      </c>
      <c r="F27" s="107"/>
      <c r="G27" s="107"/>
      <c r="H27" s="107"/>
      <c r="I27" s="130">
        <f t="shared" ref="I27:I44" si="13">SUM(F27:H27)</f>
        <v>0</v>
      </c>
      <c r="J27" s="110">
        <f t="shared" si="3"/>
        <v>0</v>
      </c>
      <c r="K27" s="109">
        <f t="shared" si="4"/>
        <v>0</v>
      </c>
      <c r="L27" s="126"/>
      <c r="M27" s="113"/>
      <c r="N27" s="113"/>
      <c r="O27" s="113"/>
      <c r="P27" s="113"/>
      <c r="Q27" s="114"/>
      <c r="R27" s="115">
        <f t="shared" si="5"/>
        <v>0</v>
      </c>
      <c r="S27" s="114"/>
      <c r="T27" s="115">
        <f t="shared" si="12"/>
        <v>0</v>
      </c>
      <c r="U27" s="114"/>
      <c r="V27" s="115">
        <f t="shared" si="6"/>
        <v>0</v>
      </c>
      <c r="W27" s="117"/>
      <c r="X27" s="117"/>
      <c r="Y27" s="117"/>
      <c r="Z27" s="117"/>
      <c r="AA27" s="117"/>
      <c r="AB27" s="117"/>
      <c r="AC27" s="117"/>
      <c r="AD27" s="117"/>
      <c r="AE27" s="118">
        <f t="shared" si="7"/>
        <v>0</v>
      </c>
      <c r="AF27" s="118">
        <f t="shared" si="8"/>
        <v>0</v>
      </c>
      <c r="AG27" s="117"/>
      <c r="AH27" s="117"/>
      <c r="AI27" s="117"/>
      <c r="AJ27" s="117"/>
      <c r="AK27" s="117"/>
      <c r="AL27" s="121">
        <f t="shared" si="9"/>
        <v>0</v>
      </c>
      <c r="AM27" s="131">
        <f>AL27-J27</f>
        <v>0</v>
      </c>
      <c r="AP27" s="31" t="str">
        <f t="shared" si="10"/>
        <v/>
      </c>
      <c r="AQ27" s="31" t="str">
        <f t="shared" si="11"/>
        <v/>
      </c>
    </row>
    <row r="28" spans="1:43" s="155" customFormat="1" ht="16.2" customHeight="1" x14ac:dyDescent="0.25">
      <c r="A28" s="122"/>
      <c r="B28" s="107"/>
      <c r="C28" s="107"/>
      <c r="D28" s="123"/>
      <c r="E28" s="130">
        <f t="shared" si="1"/>
        <v>0</v>
      </c>
      <c r="F28" s="107"/>
      <c r="G28" s="107"/>
      <c r="H28" s="107"/>
      <c r="I28" s="130">
        <f t="shared" si="13"/>
        <v>0</v>
      </c>
      <c r="J28" s="110">
        <f t="shared" si="3"/>
        <v>0</v>
      </c>
      <c r="K28" s="109">
        <f t="shared" si="4"/>
        <v>0</v>
      </c>
      <c r="L28" s="126"/>
      <c r="M28" s="113"/>
      <c r="N28" s="113"/>
      <c r="O28" s="113"/>
      <c r="P28" s="113"/>
      <c r="Q28" s="114"/>
      <c r="R28" s="115">
        <f t="shared" si="5"/>
        <v>0</v>
      </c>
      <c r="S28" s="114"/>
      <c r="T28" s="115">
        <f t="shared" si="12"/>
        <v>0</v>
      </c>
      <c r="U28" s="114"/>
      <c r="V28" s="115">
        <f t="shared" si="6"/>
        <v>0</v>
      </c>
      <c r="W28" s="117"/>
      <c r="X28" s="117"/>
      <c r="Y28" s="117"/>
      <c r="Z28" s="117"/>
      <c r="AA28" s="117"/>
      <c r="AB28" s="117"/>
      <c r="AC28" s="117"/>
      <c r="AD28" s="117"/>
      <c r="AE28" s="118">
        <f t="shared" si="7"/>
        <v>0</v>
      </c>
      <c r="AF28" s="118">
        <f t="shared" si="8"/>
        <v>0</v>
      </c>
      <c r="AG28" s="117"/>
      <c r="AH28" s="117"/>
      <c r="AI28" s="117"/>
      <c r="AJ28" s="117"/>
      <c r="AK28" s="117"/>
      <c r="AL28" s="121">
        <f t="shared" si="9"/>
        <v>0</v>
      </c>
      <c r="AM28" s="131">
        <f>AL28-J28</f>
        <v>0</v>
      </c>
      <c r="AP28" s="31" t="str">
        <f t="shared" si="10"/>
        <v/>
      </c>
      <c r="AQ28" s="31" t="str">
        <f t="shared" si="11"/>
        <v/>
      </c>
    </row>
    <row r="29" spans="1:43" s="155" customFormat="1" ht="16.2" customHeight="1" x14ac:dyDescent="0.25">
      <c r="A29" s="122"/>
      <c r="B29" s="107"/>
      <c r="C29" s="107"/>
      <c r="D29" s="123"/>
      <c r="E29" s="130">
        <f t="shared" si="1"/>
        <v>0</v>
      </c>
      <c r="F29" s="107"/>
      <c r="G29" s="107"/>
      <c r="H29" s="107"/>
      <c r="I29" s="130">
        <f t="shared" si="13"/>
        <v>0</v>
      </c>
      <c r="J29" s="110">
        <f t="shared" si="3"/>
        <v>0</v>
      </c>
      <c r="K29" s="109">
        <f t="shared" si="4"/>
        <v>0</v>
      </c>
      <c r="L29" s="126"/>
      <c r="M29" s="113"/>
      <c r="N29" s="113"/>
      <c r="O29" s="113"/>
      <c r="P29" s="113"/>
      <c r="Q29" s="114"/>
      <c r="R29" s="115">
        <f t="shared" si="5"/>
        <v>0</v>
      </c>
      <c r="S29" s="114"/>
      <c r="T29" s="115">
        <f t="shared" si="12"/>
        <v>0</v>
      </c>
      <c r="U29" s="114"/>
      <c r="V29" s="115">
        <f t="shared" si="6"/>
        <v>0</v>
      </c>
      <c r="W29" s="117"/>
      <c r="X29" s="117"/>
      <c r="Y29" s="117"/>
      <c r="Z29" s="117"/>
      <c r="AA29" s="117"/>
      <c r="AB29" s="117"/>
      <c r="AC29" s="117"/>
      <c r="AD29" s="117"/>
      <c r="AE29" s="118">
        <f t="shared" si="7"/>
        <v>0</v>
      </c>
      <c r="AF29" s="118">
        <f t="shared" si="8"/>
        <v>0</v>
      </c>
      <c r="AG29" s="117"/>
      <c r="AH29" s="117"/>
      <c r="AI29" s="117"/>
      <c r="AJ29" s="117"/>
      <c r="AK29" s="117"/>
      <c r="AL29" s="121">
        <f t="shared" si="9"/>
        <v>0</v>
      </c>
      <c r="AM29" s="131">
        <f>AL29-J29</f>
        <v>0</v>
      </c>
      <c r="AP29" s="31" t="str">
        <f t="shared" si="10"/>
        <v/>
      </c>
      <c r="AQ29" s="31" t="str">
        <f t="shared" si="11"/>
        <v/>
      </c>
    </row>
    <row r="30" spans="1:43" s="155" customFormat="1" ht="16.2" customHeight="1" x14ac:dyDescent="0.25">
      <c r="A30" s="122"/>
      <c r="B30" s="107"/>
      <c r="C30" s="107"/>
      <c r="D30" s="123"/>
      <c r="E30" s="130">
        <f t="shared" si="1"/>
        <v>0</v>
      </c>
      <c r="F30" s="107"/>
      <c r="G30" s="107"/>
      <c r="H30" s="107"/>
      <c r="I30" s="130">
        <f t="shared" si="13"/>
        <v>0</v>
      </c>
      <c r="J30" s="110">
        <f t="shared" si="3"/>
        <v>0</v>
      </c>
      <c r="K30" s="109">
        <f t="shared" si="4"/>
        <v>0</v>
      </c>
      <c r="L30" s="126"/>
      <c r="M30" s="113"/>
      <c r="N30" s="113"/>
      <c r="O30" s="113"/>
      <c r="P30" s="113"/>
      <c r="Q30" s="114"/>
      <c r="R30" s="115">
        <f t="shared" si="5"/>
        <v>0</v>
      </c>
      <c r="S30" s="114"/>
      <c r="T30" s="115">
        <f t="shared" si="12"/>
        <v>0</v>
      </c>
      <c r="U30" s="114"/>
      <c r="V30" s="115">
        <f t="shared" si="6"/>
        <v>0</v>
      </c>
      <c r="W30" s="117"/>
      <c r="X30" s="117"/>
      <c r="Y30" s="117"/>
      <c r="Z30" s="117"/>
      <c r="AA30" s="117"/>
      <c r="AB30" s="117"/>
      <c r="AC30" s="117"/>
      <c r="AD30" s="117"/>
      <c r="AE30" s="118">
        <f t="shared" si="7"/>
        <v>0</v>
      </c>
      <c r="AF30" s="118">
        <f t="shared" si="8"/>
        <v>0</v>
      </c>
      <c r="AG30" s="117"/>
      <c r="AH30" s="117"/>
      <c r="AI30" s="117"/>
      <c r="AJ30" s="117"/>
      <c r="AK30" s="117"/>
      <c r="AL30" s="121">
        <f t="shared" si="9"/>
        <v>0</v>
      </c>
      <c r="AM30" s="131">
        <f>AL30-J30</f>
        <v>0</v>
      </c>
      <c r="AP30" s="31" t="str">
        <f t="shared" si="10"/>
        <v/>
      </c>
      <c r="AQ30" s="31" t="str">
        <f t="shared" si="11"/>
        <v/>
      </c>
    </row>
    <row r="31" spans="1:43" s="155" customFormat="1" ht="16.2" customHeight="1" x14ac:dyDescent="0.25">
      <c r="A31" s="122"/>
      <c r="B31" s="107"/>
      <c r="C31" s="107"/>
      <c r="D31" s="123"/>
      <c r="E31" s="130">
        <f t="shared" si="1"/>
        <v>0</v>
      </c>
      <c r="F31" s="107"/>
      <c r="G31" s="107"/>
      <c r="H31" s="107"/>
      <c r="I31" s="130">
        <f t="shared" si="13"/>
        <v>0</v>
      </c>
      <c r="J31" s="110">
        <f t="shared" si="3"/>
        <v>0</v>
      </c>
      <c r="K31" s="109">
        <f t="shared" si="4"/>
        <v>0</v>
      </c>
      <c r="L31" s="126"/>
      <c r="M31" s="113"/>
      <c r="N31" s="113"/>
      <c r="O31" s="113"/>
      <c r="P31" s="113"/>
      <c r="Q31" s="114"/>
      <c r="R31" s="115">
        <f t="shared" si="5"/>
        <v>0</v>
      </c>
      <c r="S31" s="114"/>
      <c r="T31" s="115">
        <f t="shared" si="12"/>
        <v>0</v>
      </c>
      <c r="U31" s="114"/>
      <c r="V31" s="115">
        <f t="shared" si="6"/>
        <v>0</v>
      </c>
      <c r="W31" s="117"/>
      <c r="X31" s="117"/>
      <c r="Y31" s="117"/>
      <c r="Z31" s="117"/>
      <c r="AA31" s="117"/>
      <c r="AB31" s="117"/>
      <c r="AC31" s="117"/>
      <c r="AD31" s="117"/>
      <c r="AE31" s="118">
        <f t="shared" si="7"/>
        <v>0</v>
      </c>
      <c r="AF31" s="118">
        <f t="shared" si="8"/>
        <v>0</v>
      </c>
      <c r="AG31" s="117"/>
      <c r="AH31" s="117"/>
      <c r="AI31" s="117"/>
      <c r="AJ31" s="117"/>
      <c r="AK31" s="117"/>
      <c r="AL31" s="121">
        <f t="shared" si="9"/>
        <v>0</v>
      </c>
      <c r="AM31" s="131">
        <f>AL31-J31</f>
        <v>0</v>
      </c>
      <c r="AP31" s="31" t="str">
        <f t="shared" si="10"/>
        <v/>
      </c>
      <c r="AQ31" s="31" t="str">
        <f t="shared" si="11"/>
        <v/>
      </c>
    </row>
    <row r="32" spans="1:43" s="155" customFormat="1" ht="16.2" customHeight="1" x14ac:dyDescent="0.25">
      <c r="A32" s="122"/>
      <c r="B32" s="107"/>
      <c r="C32" s="107"/>
      <c r="D32" s="127"/>
      <c r="E32" s="109">
        <f t="shared" si="1"/>
        <v>0</v>
      </c>
      <c r="F32" s="128"/>
      <c r="G32" s="128"/>
      <c r="H32" s="128"/>
      <c r="I32" s="109">
        <f t="shared" si="13"/>
        <v>0</v>
      </c>
      <c r="J32" s="110">
        <f t="shared" si="3"/>
        <v>0</v>
      </c>
      <c r="K32" s="109">
        <f t="shared" si="4"/>
        <v>0</v>
      </c>
      <c r="L32" s="132"/>
      <c r="M32" s="129"/>
      <c r="N32" s="129"/>
      <c r="O32" s="129"/>
      <c r="P32" s="112"/>
      <c r="Q32" s="114"/>
      <c r="R32" s="115">
        <f t="shared" si="5"/>
        <v>0</v>
      </c>
      <c r="S32" s="114"/>
      <c r="T32" s="115">
        <f t="shared" si="12"/>
        <v>0</v>
      </c>
      <c r="U32" s="114"/>
      <c r="V32" s="115">
        <f t="shared" si="6"/>
        <v>0</v>
      </c>
      <c r="W32" s="125"/>
      <c r="X32" s="125"/>
      <c r="Y32" s="117"/>
      <c r="Z32" s="117"/>
      <c r="AA32" s="117"/>
      <c r="AB32" s="125"/>
      <c r="AC32" s="116"/>
      <c r="AD32" s="116"/>
      <c r="AE32" s="118">
        <f t="shared" si="7"/>
        <v>0</v>
      </c>
      <c r="AF32" s="118">
        <f t="shared" si="8"/>
        <v>0</v>
      </c>
      <c r="AG32" s="117"/>
      <c r="AH32" s="117"/>
      <c r="AI32" s="117"/>
      <c r="AJ32" s="117"/>
      <c r="AK32" s="117"/>
      <c r="AL32" s="121">
        <f t="shared" si="9"/>
        <v>0</v>
      </c>
      <c r="AM32" s="121">
        <f>AL32-J32</f>
        <v>0</v>
      </c>
      <c r="AP32" s="31" t="str">
        <f t="shared" si="10"/>
        <v/>
      </c>
      <c r="AQ32" s="31" t="str">
        <f t="shared" si="11"/>
        <v/>
      </c>
    </row>
    <row r="33" spans="1:43" s="155" customFormat="1" ht="16.2" customHeight="1" x14ac:dyDescent="0.25">
      <c r="A33" s="122"/>
      <c r="B33" s="107"/>
      <c r="C33" s="107"/>
      <c r="D33" s="127"/>
      <c r="E33" s="109">
        <f t="shared" si="1"/>
        <v>0</v>
      </c>
      <c r="F33" s="128"/>
      <c r="G33" s="128"/>
      <c r="H33" s="128"/>
      <c r="I33" s="109">
        <f t="shared" si="13"/>
        <v>0</v>
      </c>
      <c r="J33" s="110">
        <f t="shared" si="3"/>
        <v>0</v>
      </c>
      <c r="K33" s="109">
        <f t="shared" si="4"/>
        <v>0</v>
      </c>
      <c r="L33" s="132"/>
      <c r="M33" s="129"/>
      <c r="N33" s="129"/>
      <c r="O33" s="129"/>
      <c r="P33" s="112"/>
      <c r="Q33" s="114"/>
      <c r="R33" s="115">
        <f t="shared" si="5"/>
        <v>0</v>
      </c>
      <c r="S33" s="114"/>
      <c r="T33" s="115">
        <f t="shared" si="12"/>
        <v>0</v>
      </c>
      <c r="U33" s="114"/>
      <c r="V33" s="115">
        <f t="shared" si="6"/>
        <v>0</v>
      </c>
      <c r="W33" s="125"/>
      <c r="X33" s="125"/>
      <c r="Y33" s="117"/>
      <c r="Z33" s="117"/>
      <c r="AA33" s="117"/>
      <c r="AB33" s="125"/>
      <c r="AC33" s="116"/>
      <c r="AD33" s="116"/>
      <c r="AE33" s="118">
        <f t="shared" si="7"/>
        <v>0</v>
      </c>
      <c r="AF33" s="118">
        <f t="shared" si="8"/>
        <v>0</v>
      </c>
      <c r="AG33" s="117"/>
      <c r="AH33" s="117"/>
      <c r="AI33" s="117"/>
      <c r="AJ33" s="117"/>
      <c r="AK33" s="117"/>
      <c r="AL33" s="121">
        <f t="shared" si="9"/>
        <v>0</v>
      </c>
      <c r="AM33" s="121">
        <f>AL33-J33</f>
        <v>0</v>
      </c>
      <c r="AP33" s="31" t="str">
        <f t="shared" si="10"/>
        <v/>
      </c>
      <c r="AQ33" s="31" t="str">
        <f t="shared" si="11"/>
        <v/>
      </c>
    </row>
    <row r="34" spans="1:43" s="155" customFormat="1" ht="16.2" customHeight="1" x14ac:dyDescent="0.25">
      <c r="A34" s="122"/>
      <c r="B34" s="107"/>
      <c r="C34" s="107"/>
      <c r="D34" s="127"/>
      <c r="E34" s="109">
        <f t="shared" si="1"/>
        <v>0</v>
      </c>
      <c r="F34" s="128"/>
      <c r="G34" s="128"/>
      <c r="H34" s="128"/>
      <c r="I34" s="109">
        <f t="shared" si="13"/>
        <v>0</v>
      </c>
      <c r="J34" s="110">
        <f t="shared" si="3"/>
        <v>0</v>
      </c>
      <c r="K34" s="109">
        <f t="shared" si="4"/>
        <v>0</v>
      </c>
      <c r="L34" s="124"/>
      <c r="M34" s="129"/>
      <c r="N34" s="113"/>
      <c r="O34" s="129"/>
      <c r="P34" s="112"/>
      <c r="Q34" s="114"/>
      <c r="R34" s="115">
        <f t="shared" si="5"/>
        <v>0</v>
      </c>
      <c r="S34" s="114"/>
      <c r="T34" s="115">
        <f t="shared" si="12"/>
        <v>0</v>
      </c>
      <c r="U34" s="114"/>
      <c r="V34" s="115">
        <f t="shared" si="6"/>
        <v>0</v>
      </c>
      <c r="W34" s="125"/>
      <c r="X34" s="125"/>
      <c r="Y34" s="117"/>
      <c r="Z34" s="117"/>
      <c r="AA34" s="117"/>
      <c r="AB34" s="125"/>
      <c r="AC34" s="116"/>
      <c r="AD34" s="116"/>
      <c r="AE34" s="118">
        <f t="shared" si="7"/>
        <v>0</v>
      </c>
      <c r="AF34" s="118">
        <f t="shared" si="8"/>
        <v>0</v>
      </c>
      <c r="AG34" s="117"/>
      <c r="AH34" s="117"/>
      <c r="AI34" s="117"/>
      <c r="AJ34" s="117"/>
      <c r="AK34" s="117"/>
      <c r="AL34" s="121">
        <f t="shared" si="9"/>
        <v>0</v>
      </c>
      <c r="AM34" s="121">
        <f>AL34-J34</f>
        <v>0</v>
      </c>
      <c r="AP34" s="31" t="str">
        <f t="shared" si="10"/>
        <v/>
      </c>
      <c r="AQ34" s="31" t="str">
        <f t="shared" si="11"/>
        <v/>
      </c>
    </row>
    <row r="35" spans="1:43" s="155" customFormat="1" ht="16.2" customHeight="1" x14ac:dyDescent="0.25">
      <c r="A35" s="122"/>
      <c r="B35" s="107"/>
      <c r="C35" s="107"/>
      <c r="D35" s="127"/>
      <c r="E35" s="109">
        <f t="shared" si="1"/>
        <v>0</v>
      </c>
      <c r="F35" s="128"/>
      <c r="G35" s="128"/>
      <c r="H35" s="128"/>
      <c r="I35" s="109">
        <f t="shared" si="13"/>
        <v>0</v>
      </c>
      <c r="J35" s="110">
        <f t="shared" si="3"/>
        <v>0</v>
      </c>
      <c r="K35" s="109">
        <f t="shared" si="4"/>
        <v>0</v>
      </c>
      <c r="L35" s="124"/>
      <c r="M35" s="129"/>
      <c r="N35" s="113"/>
      <c r="O35" s="129"/>
      <c r="P35" s="112"/>
      <c r="Q35" s="114"/>
      <c r="R35" s="115">
        <f t="shared" si="5"/>
        <v>0</v>
      </c>
      <c r="S35" s="114"/>
      <c r="T35" s="115">
        <f t="shared" si="12"/>
        <v>0</v>
      </c>
      <c r="U35" s="114"/>
      <c r="V35" s="115">
        <f t="shared" si="6"/>
        <v>0</v>
      </c>
      <c r="W35" s="125"/>
      <c r="X35" s="125"/>
      <c r="Y35" s="117"/>
      <c r="Z35" s="117"/>
      <c r="AA35" s="117"/>
      <c r="AB35" s="125"/>
      <c r="AC35" s="116"/>
      <c r="AD35" s="116"/>
      <c r="AE35" s="118">
        <f t="shared" si="7"/>
        <v>0</v>
      </c>
      <c r="AF35" s="118">
        <f t="shared" si="8"/>
        <v>0</v>
      </c>
      <c r="AG35" s="117"/>
      <c r="AH35" s="117"/>
      <c r="AI35" s="117"/>
      <c r="AJ35" s="117"/>
      <c r="AK35" s="117"/>
      <c r="AL35" s="121">
        <f t="shared" si="9"/>
        <v>0</v>
      </c>
      <c r="AM35" s="121">
        <f>AL35-J35</f>
        <v>0</v>
      </c>
      <c r="AP35" s="31" t="str">
        <f t="shared" si="10"/>
        <v/>
      </c>
      <c r="AQ35" s="31" t="str">
        <f t="shared" si="11"/>
        <v/>
      </c>
    </row>
    <row r="36" spans="1:43" s="155" customFormat="1" ht="16.2" customHeight="1" x14ac:dyDescent="0.25">
      <c r="A36" s="122"/>
      <c r="B36" s="107"/>
      <c r="C36" s="107"/>
      <c r="D36" s="127"/>
      <c r="E36" s="109">
        <f t="shared" si="1"/>
        <v>0</v>
      </c>
      <c r="F36" s="128"/>
      <c r="G36" s="128"/>
      <c r="H36" s="128"/>
      <c r="I36" s="109">
        <f t="shared" si="13"/>
        <v>0</v>
      </c>
      <c r="J36" s="110">
        <f t="shared" si="3"/>
        <v>0</v>
      </c>
      <c r="K36" s="109">
        <f t="shared" si="4"/>
        <v>0</v>
      </c>
      <c r="L36" s="124"/>
      <c r="M36" s="129"/>
      <c r="N36" s="113"/>
      <c r="O36" s="129"/>
      <c r="P36" s="112"/>
      <c r="Q36" s="114"/>
      <c r="R36" s="115">
        <f t="shared" si="5"/>
        <v>0</v>
      </c>
      <c r="S36" s="114"/>
      <c r="T36" s="115">
        <f t="shared" si="12"/>
        <v>0</v>
      </c>
      <c r="U36" s="114"/>
      <c r="V36" s="115">
        <f t="shared" si="6"/>
        <v>0</v>
      </c>
      <c r="W36" s="125"/>
      <c r="X36" s="125"/>
      <c r="Y36" s="117"/>
      <c r="Z36" s="117"/>
      <c r="AA36" s="117"/>
      <c r="AB36" s="125"/>
      <c r="AC36" s="116"/>
      <c r="AD36" s="116"/>
      <c r="AE36" s="118">
        <f t="shared" si="7"/>
        <v>0</v>
      </c>
      <c r="AF36" s="118">
        <f t="shared" si="8"/>
        <v>0</v>
      </c>
      <c r="AG36" s="117"/>
      <c r="AH36" s="117"/>
      <c r="AI36" s="117"/>
      <c r="AJ36" s="117"/>
      <c r="AK36" s="117"/>
      <c r="AL36" s="121">
        <f t="shared" si="9"/>
        <v>0</v>
      </c>
      <c r="AM36" s="121">
        <f>AL36-J36</f>
        <v>0</v>
      </c>
      <c r="AP36" s="31" t="str">
        <f t="shared" si="10"/>
        <v/>
      </c>
      <c r="AQ36" s="31" t="str">
        <f t="shared" si="11"/>
        <v/>
      </c>
    </row>
    <row r="37" spans="1:43" s="155" customFormat="1" ht="16.2" customHeight="1" x14ac:dyDescent="0.25">
      <c r="A37" s="122"/>
      <c r="B37" s="107"/>
      <c r="C37" s="107"/>
      <c r="D37" s="127"/>
      <c r="E37" s="109">
        <f t="shared" si="1"/>
        <v>0</v>
      </c>
      <c r="F37" s="128"/>
      <c r="G37" s="128"/>
      <c r="H37" s="128"/>
      <c r="I37" s="109">
        <f t="shared" si="13"/>
        <v>0</v>
      </c>
      <c r="J37" s="110">
        <f t="shared" si="3"/>
        <v>0</v>
      </c>
      <c r="K37" s="109">
        <f t="shared" si="4"/>
        <v>0</v>
      </c>
      <c r="L37" s="124"/>
      <c r="M37" s="129"/>
      <c r="N37" s="113"/>
      <c r="O37" s="129"/>
      <c r="P37" s="112"/>
      <c r="Q37" s="114"/>
      <c r="R37" s="115">
        <f t="shared" si="5"/>
        <v>0</v>
      </c>
      <c r="S37" s="114"/>
      <c r="T37" s="115">
        <f t="shared" si="12"/>
        <v>0</v>
      </c>
      <c r="U37" s="114"/>
      <c r="V37" s="115">
        <f t="shared" si="6"/>
        <v>0</v>
      </c>
      <c r="W37" s="125"/>
      <c r="X37" s="125"/>
      <c r="Y37" s="117"/>
      <c r="Z37" s="117"/>
      <c r="AA37" s="117"/>
      <c r="AB37" s="125"/>
      <c r="AC37" s="116"/>
      <c r="AD37" s="116"/>
      <c r="AE37" s="118">
        <f t="shared" si="7"/>
        <v>0</v>
      </c>
      <c r="AF37" s="118">
        <f t="shared" si="8"/>
        <v>0</v>
      </c>
      <c r="AG37" s="117"/>
      <c r="AH37" s="117"/>
      <c r="AI37" s="117"/>
      <c r="AJ37" s="117"/>
      <c r="AK37" s="117"/>
      <c r="AL37" s="121">
        <f t="shared" si="9"/>
        <v>0</v>
      </c>
      <c r="AM37" s="121">
        <f>AL37-J37</f>
        <v>0</v>
      </c>
      <c r="AP37" s="31" t="str">
        <f t="shared" si="10"/>
        <v/>
      </c>
      <c r="AQ37" s="31" t="str">
        <f t="shared" si="11"/>
        <v/>
      </c>
    </row>
    <row r="38" spans="1:43" s="155" customFormat="1" ht="16.2" customHeight="1" x14ac:dyDescent="0.25">
      <c r="A38" s="122"/>
      <c r="B38" s="107"/>
      <c r="C38" s="107"/>
      <c r="D38" s="127"/>
      <c r="E38" s="109">
        <f t="shared" si="1"/>
        <v>0</v>
      </c>
      <c r="F38" s="128"/>
      <c r="G38" s="128"/>
      <c r="H38" s="128"/>
      <c r="I38" s="109">
        <f t="shared" si="13"/>
        <v>0</v>
      </c>
      <c r="J38" s="110">
        <f t="shared" si="3"/>
        <v>0</v>
      </c>
      <c r="K38" s="109">
        <f t="shared" si="4"/>
        <v>0</v>
      </c>
      <c r="L38" s="124"/>
      <c r="M38" s="129"/>
      <c r="N38" s="113"/>
      <c r="O38" s="129"/>
      <c r="P38" s="112"/>
      <c r="Q38" s="114"/>
      <c r="R38" s="115">
        <f t="shared" si="5"/>
        <v>0</v>
      </c>
      <c r="S38" s="114"/>
      <c r="T38" s="115">
        <f t="shared" si="12"/>
        <v>0</v>
      </c>
      <c r="U38" s="114"/>
      <c r="V38" s="115">
        <f t="shared" si="6"/>
        <v>0</v>
      </c>
      <c r="W38" s="125"/>
      <c r="X38" s="125"/>
      <c r="Y38" s="119"/>
      <c r="Z38" s="117"/>
      <c r="AA38" s="117"/>
      <c r="AB38" s="125"/>
      <c r="AC38" s="116"/>
      <c r="AD38" s="116"/>
      <c r="AE38" s="118">
        <f t="shared" si="7"/>
        <v>0</v>
      </c>
      <c r="AF38" s="118">
        <f t="shared" si="8"/>
        <v>0</v>
      </c>
      <c r="AG38" s="117"/>
      <c r="AH38" s="117"/>
      <c r="AI38" s="117"/>
      <c r="AJ38" s="117"/>
      <c r="AK38" s="117"/>
      <c r="AL38" s="121">
        <f t="shared" si="9"/>
        <v>0</v>
      </c>
      <c r="AM38" s="121">
        <f>AL38-J38</f>
        <v>0</v>
      </c>
      <c r="AP38" s="31" t="str">
        <f t="shared" si="10"/>
        <v/>
      </c>
      <c r="AQ38" s="31" t="str">
        <f t="shared" si="11"/>
        <v/>
      </c>
    </row>
    <row r="39" spans="1:43" s="155" customFormat="1" ht="16.2" customHeight="1" x14ac:dyDescent="0.25">
      <c r="A39" s="122"/>
      <c r="B39" s="107"/>
      <c r="C39" s="107"/>
      <c r="D39" s="127"/>
      <c r="E39" s="109">
        <f t="shared" si="1"/>
        <v>0</v>
      </c>
      <c r="F39" s="128"/>
      <c r="G39" s="128"/>
      <c r="H39" s="128"/>
      <c r="I39" s="109">
        <f t="shared" si="13"/>
        <v>0</v>
      </c>
      <c r="J39" s="110">
        <f t="shared" si="3"/>
        <v>0</v>
      </c>
      <c r="K39" s="109">
        <f t="shared" si="4"/>
        <v>0</v>
      </c>
      <c r="L39" s="124"/>
      <c r="M39" s="129"/>
      <c r="N39" s="113"/>
      <c r="O39" s="129"/>
      <c r="P39" s="112"/>
      <c r="Q39" s="114"/>
      <c r="R39" s="115">
        <f t="shared" si="5"/>
        <v>0</v>
      </c>
      <c r="S39" s="114"/>
      <c r="T39" s="115">
        <f t="shared" si="12"/>
        <v>0</v>
      </c>
      <c r="U39" s="114"/>
      <c r="V39" s="115">
        <f t="shared" si="6"/>
        <v>0</v>
      </c>
      <c r="W39" s="125"/>
      <c r="X39" s="125"/>
      <c r="Y39" s="117"/>
      <c r="Z39" s="117"/>
      <c r="AA39" s="117"/>
      <c r="AB39" s="125"/>
      <c r="AC39" s="116"/>
      <c r="AD39" s="116"/>
      <c r="AE39" s="118">
        <f t="shared" si="7"/>
        <v>0</v>
      </c>
      <c r="AF39" s="118">
        <f t="shared" si="8"/>
        <v>0</v>
      </c>
      <c r="AG39" s="117"/>
      <c r="AH39" s="119"/>
      <c r="AI39" s="119"/>
      <c r="AJ39" s="117"/>
      <c r="AK39" s="117"/>
      <c r="AL39" s="121">
        <f t="shared" si="9"/>
        <v>0</v>
      </c>
      <c r="AM39" s="121">
        <f>AL39-J39</f>
        <v>0</v>
      </c>
      <c r="AP39" s="31" t="str">
        <f t="shared" si="10"/>
        <v/>
      </c>
      <c r="AQ39" s="31" t="str">
        <f t="shared" si="11"/>
        <v/>
      </c>
    </row>
    <row r="40" spans="1:43" s="155" customFormat="1" ht="16.2" customHeight="1" x14ac:dyDescent="0.25">
      <c r="A40" s="122"/>
      <c r="B40" s="107"/>
      <c r="C40" s="107"/>
      <c r="D40" s="127"/>
      <c r="E40" s="109">
        <f t="shared" si="1"/>
        <v>0</v>
      </c>
      <c r="F40" s="128"/>
      <c r="G40" s="128"/>
      <c r="H40" s="128"/>
      <c r="I40" s="109">
        <f t="shared" si="13"/>
        <v>0</v>
      </c>
      <c r="J40" s="110">
        <f t="shared" si="3"/>
        <v>0</v>
      </c>
      <c r="K40" s="109">
        <f t="shared" si="4"/>
        <v>0</v>
      </c>
      <c r="L40" s="124"/>
      <c r="M40" s="129"/>
      <c r="N40" s="113"/>
      <c r="O40" s="129"/>
      <c r="P40" s="112"/>
      <c r="Q40" s="114"/>
      <c r="R40" s="115">
        <f t="shared" si="5"/>
        <v>0</v>
      </c>
      <c r="S40" s="114"/>
      <c r="T40" s="115">
        <f t="shared" si="12"/>
        <v>0</v>
      </c>
      <c r="U40" s="114"/>
      <c r="V40" s="115">
        <f t="shared" si="6"/>
        <v>0</v>
      </c>
      <c r="W40" s="125"/>
      <c r="X40" s="125"/>
      <c r="Y40" s="117"/>
      <c r="Z40" s="117"/>
      <c r="AA40" s="117"/>
      <c r="AB40" s="125"/>
      <c r="AC40" s="116"/>
      <c r="AD40" s="116"/>
      <c r="AE40" s="118">
        <f t="shared" si="7"/>
        <v>0</v>
      </c>
      <c r="AF40" s="118">
        <f t="shared" si="8"/>
        <v>0</v>
      </c>
      <c r="AG40" s="117"/>
      <c r="AH40" s="119"/>
      <c r="AI40" s="119"/>
      <c r="AJ40" s="117"/>
      <c r="AK40" s="117"/>
      <c r="AL40" s="121">
        <f t="shared" si="9"/>
        <v>0</v>
      </c>
      <c r="AM40" s="121">
        <f>AL40-J40</f>
        <v>0</v>
      </c>
      <c r="AP40" s="31" t="str">
        <f t="shared" si="10"/>
        <v/>
      </c>
      <c r="AQ40" s="31" t="str">
        <f t="shared" si="11"/>
        <v/>
      </c>
    </row>
    <row r="41" spans="1:43" s="155" customFormat="1" ht="16.2" customHeight="1" x14ac:dyDescent="0.25">
      <c r="A41" s="122"/>
      <c r="B41" s="107"/>
      <c r="C41" s="107"/>
      <c r="D41" s="123"/>
      <c r="E41" s="109">
        <f t="shared" si="1"/>
        <v>0</v>
      </c>
      <c r="F41" s="128"/>
      <c r="G41" s="128"/>
      <c r="H41" s="128"/>
      <c r="I41" s="109">
        <f t="shared" si="13"/>
        <v>0</v>
      </c>
      <c r="J41" s="110">
        <f t="shared" si="3"/>
        <v>0</v>
      </c>
      <c r="K41" s="109">
        <f t="shared" si="4"/>
        <v>0</v>
      </c>
      <c r="L41" s="124"/>
      <c r="M41" s="129"/>
      <c r="N41" s="113"/>
      <c r="O41" s="129"/>
      <c r="P41" s="112"/>
      <c r="Q41" s="114"/>
      <c r="R41" s="115">
        <f t="shared" si="5"/>
        <v>0</v>
      </c>
      <c r="S41" s="114"/>
      <c r="T41" s="115">
        <f t="shared" si="12"/>
        <v>0</v>
      </c>
      <c r="U41" s="114"/>
      <c r="V41" s="115">
        <f t="shared" si="6"/>
        <v>0</v>
      </c>
      <c r="W41" s="125"/>
      <c r="X41" s="125"/>
      <c r="Y41" s="117"/>
      <c r="Z41" s="117"/>
      <c r="AA41" s="117"/>
      <c r="AB41" s="125"/>
      <c r="AC41" s="116"/>
      <c r="AD41" s="116"/>
      <c r="AE41" s="118">
        <f t="shared" si="7"/>
        <v>0</v>
      </c>
      <c r="AF41" s="118">
        <f t="shared" si="8"/>
        <v>0</v>
      </c>
      <c r="AG41" s="117"/>
      <c r="AH41" s="117"/>
      <c r="AI41" s="117"/>
      <c r="AJ41" s="117"/>
      <c r="AK41" s="117"/>
      <c r="AL41" s="121">
        <f t="shared" si="9"/>
        <v>0</v>
      </c>
      <c r="AM41" s="121">
        <f>AL41-J41</f>
        <v>0</v>
      </c>
      <c r="AP41" s="31" t="str">
        <f t="shared" si="10"/>
        <v/>
      </c>
      <c r="AQ41" s="31" t="str">
        <f t="shared" si="11"/>
        <v/>
      </c>
    </row>
    <row r="42" spans="1:43" s="155" customFormat="1" ht="16.2" customHeight="1" x14ac:dyDescent="0.25">
      <c r="A42" s="106"/>
      <c r="B42" s="107"/>
      <c r="C42" s="107"/>
      <c r="D42" s="123"/>
      <c r="E42" s="109">
        <f t="shared" si="1"/>
        <v>0</v>
      </c>
      <c r="F42" s="128"/>
      <c r="G42" s="128"/>
      <c r="H42" s="128"/>
      <c r="I42" s="109">
        <f t="shared" si="13"/>
        <v>0</v>
      </c>
      <c r="J42" s="110">
        <f t="shared" si="3"/>
        <v>0</v>
      </c>
      <c r="K42" s="109">
        <f t="shared" si="4"/>
        <v>0</v>
      </c>
      <c r="L42" s="124"/>
      <c r="M42" s="129"/>
      <c r="N42" s="113"/>
      <c r="O42" s="129"/>
      <c r="P42" s="112"/>
      <c r="Q42" s="114"/>
      <c r="R42" s="115">
        <f t="shared" si="5"/>
        <v>0</v>
      </c>
      <c r="S42" s="114"/>
      <c r="T42" s="115">
        <f t="shared" si="12"/>
        <v>0</v>
      </c>
      <c r="U42" s="114"/>
      <c r="V42" s="115">
        <f t="shared" si="6"/>
        <v>0</v>
      </c>
      <c r="W42" s="125"/>
      <c r="X42" s="125"/>
      <c r="Y42" s="117"/>
      <c r="Z42" s="117"/>
      <c r="AA42" s="117"/>
      <c r="AB42" s="125"/>
      <c r="AC42" s="116"/>
      <c r="AD42" s="116"/>
      <c r="AE42" s="118">
        <f t="shared" si="7"/>
        <v>0</v>
      </c>
      <c r="AF42" s="118">
        <f t="shared" si="8"/>
        <v>0</v>
      </c>
      <c r="AG42" s="117"/>
      <c r="AH42" s="117"/>
      <c r="AI42" s="117"/>
      <c r="AJ42" s="117"/>
      <c r="AK42" s="117"/>
      <c r="AL42" s="121">
        <f t="shared" si="9"/>
        <v>0</v>
      </c>
      <c r="AM42" s="121">
        <f>AL42-J42</f>
        <v>0</v>
      </c>
      <c r="AP42" s="31" t="str">
        <f t="shared" si="10"/>
        <v/>
      </c>
      <c r="AQ42" s="31" t="str">
        <f t="shared" si="11"/>
        <v/>
      </c>
    </row>
    <row r="43" spans="1:43" s="155" customFormat="1" ht="16.2" customHeight="1" x14ac:dyDescent="0.25">
      <c r="A43" s="122"/>
      <c r="B43" s="107"/>
      <c r="C43" s="107"/>
      <c r="D43" s="127"/>
      <c r="E43" s="109">
        <f t="shared" si="1"/>
        <v>0</v>
      </c>
      <c r="F43" s="128"/>
      <c r="G43" s="128"/>
      <c r="H43" s="128"/>
      <c r="I43" s="109">
        <f t="shared" si="13"/>
        <v>0</v>
      </c>
      <c r="J43" s="110">
        <f t="shared" si="3"/>
        <v>0</v>
      </c>
      <c r="K43" s="109">
        <f t="shared" si="4"/>
        <v>0</v>
      </c>
      <c r="L43" s="124"/>
      <c r="M43" s="129"/>
      <c r="N43" s="113"/>
      <c r="O43" s="129"/>
      <c r="P43" s="112"/>
      <c r="Q43" s="114"/>
      <c r="R43" s="115">
        <f t="shared" si="5"/>
        <v>0</v>
      </c>
      <c r="S43" s="114"/>
      <c r="T43" s="115">
        <f t="shared" si="12"/>
        <v>0</v>
      </c>
      <c r="U43" s="114"/>
      <c r="V43" s="115">
        <f t="shared" si="6"/>
        <v>0</v>
      </c>
      <c r="W43" s="125"/>
      <c r="X43" s="125"/>
      <c r="Y43" s="117"/>
      <c r="Z43" s="117"/>
      <c r="AA43" s="117"/>
      <c r="AB43" s="125"/>
      <c r="AC43" s="116"/>
      <c r="AD43" s="116"/>
      <c r="AE43" s="118">
        <f t="shared" si="7"/>
        <v>0</v>
      </c>
      <c r="AF43" s="118">
        <f t="shared" si="8"/>
        <v>0</v>
      </c>
      <c r="AG43" s="117"/>
      <c r="AH43" s="119"/>
      <c r="AI43" s="119"/>
      <c r="AJ43" s="117"/>
      <c r="AK43" s="117"/>
      <c r="AL43" s="121">
        <f t="shared" si="9"/>
        <v>0</v>
      </c>
      <c r="AM43" s="121">
        <f>AL43-J43</f>
        <v>0</v>
      </c>
      <c r="AP43" s="31" t="str">
        <f t="shared" si="10"/>
        <v/>
      </c>
      <c r="AQ43" s="31" t="str">
        <f t="shared" si="11"/>
        <v/>
      </c>
    </row>
    <row r="44" spans="1:43" s="155" customFormat="1" ht="16.2" customHeight="1" thickBot="1" x14ac:dyDescent="0.3">
      <c r="A44" s="133"/>
      <c r="B44" s="134"/>
      <c r="C44" s="134"/>
      <c r="D44" s="135"/>
      <c r="E44" s="136">
        <f t="shared" si="1"/>
        <v>0</v>
      </c>
      <c r="F44" s="134"/>
      <c r="G44" s="134"/>
      <c r="H44" s="134"/>
      <c r="I44" s="136">
        <f t="shared" si="13"/>
        <v>0</v>
      </c>
      <c r="J44" s="110">
        <f t="shared" si="3"/>
        <v>0</v>
      </c>
      <c r="K44" s="109">
        <f t="shared" si="4"/>
        <v>0</v>
      </c>
      <c r="L44" s="138"/>
      <c r="M44" s="139"/>
      <c r="N44" s="139"/>
      <c r="O44" s="139"/>
      <c r="P44" s="139"/>
      <c r="Q44" s="140"/>
      <c r="R44" s="115">
        <f t="shared" si="5"/>
        <v>0</v>
      </c>
      <c r="S44" s="140"/>
      <c r="T44" s="141">
        <f t="shared" si="12"/>
        <v>0</v>
      </c>
      <c r="U44" s="140"/>
      <c r="V44" s="115">
        <f t="shared" si="6"/>
        <v>0</v>
      </c>
      <c r="W44" s="142"/>
      <c r="X44" s="142"/>
      <c r="Y44" s="142"/>
      <c r="Z44" s="142"/>
      <c r="AA44" s="142"/>
      <c r="AB44" s="142"/>
      <c r="AC44" s="143"/>
      <c r="AD44" s="143"/>
      <c r="AE44" s="118">
        <f t="shared" si="7"/>
        <v>0</v>
      </c>
      <c r="AF44" s="118">
        <f t="shared" si="8"/>
        <v>0</v>
      </c>
      <c r="AG44" s="142"/>
      <c r="AH44" s="142"/>
      <c r="AI44" s="142"/>
      <c r="AJ44" s="142"/>
      <c r="AK44" s="142"/>
      <c r="AL44" s="144">
        <f t="shared" si="9"/>
        <v>0</v>
      </c>
      <c r="AM44" s="145">
        <f>AL44-J44</f>
        <v>0</v>
      </c>
      <c r="AP44" s="31" t="str">
        <f t="shared" si="10"/>
        <v/>
      </c>
      <c r="AQ44" s="31" t="str">
        <f t="shared" si="11"/>
        <v/>
      </c>
    </row>
    <row r="45" spans="1:43" s="155" customFormat="1" ht="16.2" customHeight="1" thickTop="1" thickBot="1" x14ac:dyDescent="0.35">
      <c r="A45" s="146"/>
      <c r="B45" s="237"/>
      <c r="C45" s="204"/>
      <c r="D45" s="147" t="s">
        <v>94</v>
      </c>
      <c r="E45" s="109">
        <f>SUM(E12:E44)</f>
        <v>0</v>
      </c>
      <c r="F45" s="205"/>
      <c r="G45" s="206"/>
      <c r="H45" s="236"/>
      <c r="I45" s="109">
        <f>SUM(I12:I44)</f>
        <v>0</v>
      </c>
      <c r="J45" s="109">
        <f>SUM(J12:J44)</f>
        <v>0</v>
      </c>
      <c r="K45" s="109">
        <f>SUM(K12:K44)</f>
        <v>0</v>
      </c>
      <c r="L45" s="146"/>
      <c r="M45" s="146"/>
      <c r="N45" s="146"/>
      <c r="O45" s="146"/>
      <c r="P45" s="146"/>
      <c r="Q45" s="148">
        <f t="shared" ref="Q45:V45" si="14">SUM(Q12:Q44)</f>
        <v>0</v>
      </c>
      <c r="R45" s="149">
        <f t="shared" si="14"/>
        <v>0</v>
      </c>
      <c r="S45" s="149">
        <f t="shared" si="14"/>
        <v>0</v>
      </c>
      <c r="T45" s="150">
        <f t="shared" si="14"/>
        <v>0</v>
      </c>
      <c r="U45" s="151">
        <f t="shared" si="14"/>
        <v>0</v>
      </c>
      <c r="V45" s="152">
        <f t="shared" si="14"/>
        <v>0</v>
      </c>
      <c r="W45" s="146"/>
      <c r="X45" s="146"/>
      <c r="Y45" s="146"/>
      <c r="Z45" s="146"/>
      <c r="AA45" s="146"/>
      <c r="AB45" s="146"/>
      <c r="AC45" s="153"/>
      <c r="AD45" s="153"/>
      <c r="AE45" s="154"/>
      <c r="AF45" s="154"/>
      <c r="AG45" s="153"/>
      <c r="AH45" s="153"/>
      <c r="AJ45" s="153"/>
      <c r="AK45" s="153"/>
      <c r="AL45" s="156">
        <f>SUM(AL12:AL44)</f>
        <v>0</v>
      </c>
      <c r="AM45" s="157">
        <f t="shared" ref="AM45" si="15">SUM(AM12:AM44)</f>
        <v>0</v>
      </c>
      <c r="AP45" s="2"/>
      <c r="AQ45" s="2"/>
    </row>
    <row r="46" spans="1:43" s="179" customFormat="1" ht="20.100000000000001" customHeight="1" x14ac:dyDescent="0.3">
      <c r="A46" s="186"/>
      <c r="B46" s="186"/>
      <c r="C46" s="186"/>
      <c r="D46" s="186"/>
      <c r="E46" s="187"/>
      <c r="F46" s="187"/>
      <c r="G46" s="187"/>
      <c r="H46" s="187"/>
      <c r="I46" s="187"/>
      <c r="J46" s="187"/>
      <c r="K46" s="187"/>
      <c r="L46" s="187"/>
      <c r="M46" s="187"/>
      <c r="AA46" s="188"/>
      <c r="AB46" s="188"/>
      <c r="AC46" s="188"/>
      <c r="AM46" s="189"/>
      <c r="AN46" s="189"/>
      <c r="AP46" s="2"/>
      <c r="AQ46" s="2"/>
    </row>
    <row r="50" spans="1:8" ht="20.100000000000001" customHeight="1" x14ac:dyDescent="0.3">
      <c r="E50" s="190"/>
      <c r="F50" s="190"/>
      <c r="G50" s="190"/>
      <c r="H50" s="190"/>
    </row>
    <row r="51" spans="1:8" ht="20.100000000000001" customHeight="1" x14ac:dyDescent="0.3">
      <c r="A51" s="191"/>
      <c r="B51" s="191"/>
      <c r="C51" s="191"/>
      <c r="D51" s="191"/>
      <c r="E51" s="187"/>
      <c r="F51" s="187"/>
      <c r="G51" s="187"/>
      <c r="H51" s="187"/>
    </row>
    <row r="52" spans="1:8" ht="20.100000000000001" customHeight="1" x14ac:dyDescent="0.3">
      <c r="A52" s="191"/>
      <c r="B52" s="191"/>
      <c r="C52" s="191"/>
      <c r="D52" s="191"/>
    </row>
    <row r="53" spans="1:8" ht="20.100000000000001" customHeight="1" x14ac:dyDescent="0.3">
      <c r="A53" s="191"/>
      <c r="B53" s="191"/>
      <c r="C53" s="191"/>
      <c r="D53" s="191"/>
    </row>
    <row r="55" spans="1:8" ht="20.100000000000001" customHeight="1" x14ac:dyDescent="0.3">
      <c r="A55" s="191"/>
      <c r="B55" s="191"/>
      <c r="C55" s="191"/>
      <c r="D55" s="191"/>
    </row>
    <row r="56" spans="1:8" ht="20.100000000000001" customHeight="1" x14ac:dyDescent="0.3">
      <c r="A56" s="191"/>
      <c r="B56" s="191"/>
      <c r="C56" s="191"/>
      <c r="D56" s="191"/>
    </row>
    <row r="57" spans="1:8" ht="20.100000000000001" customHeight="1" x14ac:dyDescent="0.3">
      <c r="A57" s="191"/>
      <c r="B57" s="191"/>
      <c r="C57" s="191"/>
      <c r="D57" s="191"/>
    </row>
    <row r="58" spans="1:8" ht="20.100000000000001" customHeight="1" x14ac:dyDescent="0.3">
      <c r="A58" s="191"/>
      <c r="B58" s="191"/>
      <c r="C58" s="191"/>
      <c r="D58" s="191"/>
    </row>
    <row r="59" spans="1:8" ht="20.100000000000001" customHeight="1" x14ac:dyDescent="0.3">
      <c r="A59" s="191"/>
      <c r="B59" s="191"/>
      <c r="C59" s="191"/>
      <c r="D59" s="191"/>
    </row>
    <row r="60" spans="1:8" ht="20.100000000000001" customHeight="1" x14ac:dyDescent="0.3">
      <c r="A60" s="191"/>
      <c r="B60" s="191"/>
      <c r="C60" s="191"/>
      <c r="D60" s="191"/>
    </row>
    <row r="61" spans="1:8" ht="20.100000000000001" customHeight="1" x14ac:dyDescent="0.3">
      <c r="A61" s="191"/>
      <c r="B61" s="191"/>
      <c r="C61" s="191"/>
      <c r="D61" s="191"/>
    </row>
    <row r="62" spans="1:8" ht="20.100000000000001" customHeight="1" x14ac:dyDescent="0.3">
      <c r="A62" s="191"/>
      <c r="B62" s="191"/>
      <c r="C62" s="191"/>
      <c r="D62" s="191"/>
    </row>
    <row r="63" spans="1:8" ht="20.100000000000001" customHeight="1" x14ac:dyDescent="0.3">
      <c r="A63" s="191"/>
      <c r="B63" s="191"/>
      <c r="C63" s="191"/>
      <c r="D63" s="191"/>
    </row>
    <row r="64" spans="1:8" ht="20.100000000000001" customHeight="1" x14ac:dyDescent="0.3">
      <c r="A64" s="191"/>
      <c r="B64" s="191"/>
      <c r="C64" s="191"/>
      <c r="D64" s="191"/>
    </row>
    <row r="65" spans="1:4" ht="20.100000000000001" customHeight="1" x14ac:dyDescent="0.3">
      <c r="A65" s="191"/>
      <c r="B65" s="191"/>
      <c r="C65" s="191"/>
      <c r="D65" s="191"/>
    </row>
    <row r="66" spans="1:4" ht="20.100000000000001" customHeight="1" x14ac:dyDescent="0.3">
      <c r="A66" s="191"/>
      <c r="B66" s="191"/>
      <c r="C66" s="191"/>
      <c r="D66" s="191"/>
    </row>
    <row r="67" spans="1:4" ht="20.100000000000001" customHeight="1" x14ac:dyDescent="0.3">
      <c r="A67" s="191"/>
      <c r="B67" s="191"/>
      <c r="C67" s="191"/>
      <c r="D67" s="191"/>
    </row>
    <row r="68" spans="1:4" ht="20.100000000000001" customHeight="1" x14ac:dyDescent="0.3">
      <c r="A68" s="191"/>
      <c r="B68" s="191"/>
      <c r="C68" s="191"/>
      <c r="D68" s="191"/>
    </row>
    <row r="69" spans="1:4" ht="20.100000000000001" customHeight="1" x14ac:dyDescent="0.3">
      <c r="A69" s="191"/>
      <c r="B69" s="191"/>
      <c r="C69" s="191"/>
      <c r="D69" s="191"/>
    </row>
    <row r="70" spans="1:4" ht="20.100000000000001" customHeight="1" x14ac:dyDescent="0.3">
      <c r="A70" s="191"/>
      <c r="B70" s="191"/>
      <c r="C70" s="191"/>
      <c r="D70" s="191"/>
    </row>
    <row r="71" spans="1:4" ht="20.100000000000001" customHeight="1" x14ac:dyDescent="0.3">
      <c r="A71" s="191"/>
      <c r="B71" s="191"/>
      <c r="C71" s="191"/>
      <c r="D71" s="191"/>
    </row>
    <row r="72" spans="1:4" ht="20.100000000000001" customHeight="1" x14ac:dyDescent="0.3">
      <c r="A72" s="191"/>
      <c r="B72" s="191"/>
      <c r="C72" s="191"/>
      <c r="D72" s="191"/>
    </row>
    <row r="73" spans="1:4" ht="20.100000000000001" customHeight="1" x14ac:dyDescent="0.3">
      <c r="A73" s="191"/>
      <c r="B73" s="191"/>
      <c r="C73" s="191"/>
      <c r="D73" s="191"/>
    </row>
    <row r="74" spans="1:4" ht="20.100000000000001" customHeight="1" x14ac:dyDescent="0.3">
      <c r="A74" s="191"/>
      <c r="B74" s="191"/>
      <c r="C74" s="191"/>
      <c r="D74" s="191"/>
    </row>
    <row r="75" spans="1:4" ht="20.100000000000001" customHeight="1" x14ac:dyDescent="0.3">
      <c r="A75" s="191"/>
      <c r="B75" s="191"/>
      <c r="C75" s="191"/>
      <c r="D75" s="191"/>
    </row>
    <row r="76" spans="1:4" ht="20.100000000000001" customHeight="1" x14ac:dyDescent="0.3">
      <c r="A76" s="191"/>
      <c r="B76" s="191"/>
      <c r="C76" s="191"/>
      <c r="D76" s="191"/>
    </row>
    <row r="77" spans="1:4" ht="20.100000000000001" customHeight="1" x14ac:dyDescent="0.3">
      <c r="A77" s="191"/>
      <c r="B77" s="191"/>
      <c r="C77" s="191"/>
      <c r="D77" s="191"/>
    </row>
    <row r="78" spans="1:4" ht="20.100000000000001" customHeight="1" x14ac:dyDescent="0.3">
      <c r="A78" s="191"/>
      <c r="B78" s="191"/>
      <c r="C78" s="191"/>
      <c r="D78" s="191"/>
    </row>
    <row r="79" spans="1:4" ht="20.100000000000001" customHeight="1" x14ac:dyDescent="0.3">
      <c r="A79" s="191"/>
      <c r="B79" s="191"/>
      <c r="C79" s="191"/>
      <c r="D79" s="191"/>
    </row>
    <row r="80" spans="1:4" ht="20.100000000000001" customHeight="1" x14ac:dyDescent="0.3">
      <c r="A80" s="191"/>
      <c r="B80" s="191"/>
      <c r="C80" s="191"/>
      <c r="D80" s="191"/>
    </row>
    <row r="81" spans="1:4" ht="20.100000000000001" customHeight="1" x14ac:dyDescent="0.3">
      <c r="A81" s="191"/>
      <c r="B81" s="191"/>
      <c r="C81" s="191"/>
      <c r="D81" s="191"/>
    </row>
    <row r="82" spans="1:4" ht="20.100000000000001" customHeight="1" x14ac:dyDescent="0.3">
      <c r="A82" s="191"/>
      <c r="B82" s="191"/>
      <c r="C82" s="191"/>
      <c r="D82" s="191"/>
    </row>
    <row r="83" spans="1:4" ht="20.100000000000001" customHeight="1" x14ac:dyDescent="0.3">
      <c r="A83" s="191"/>
      <c r="B83" s="191"/>
      <c r="C83" s="191"/>
      <c r="D83" s="191"/>
    </row>
    <row r="84" spans="1:4" ht="20.100000000000001" customHeight="1" x14ac:dyDescent="0.3">
      <c r="A84" s="191"/>
      <c r="B84" s="191"/>
      <c r="C84" s="191"/>
      <c r="D84" s="191"/>
    </row>
    <row r="85" spans="1:4" ht="20.100000000000001" customHeight="1" x14ac:dyDescent="0.3">
      <c r="A85" s="191"/>
      <c r="B85" s="191"/>
      <c r="C85" s="191"/>
      <c r="D85" s="191"/>
    </row>
    <row r="86" spans="1:4" ht="20.100000000000001" customHeight="1" x14ac:dyDescent="0.3">
      <c r="A86" s="191"/>
      <c r="B86" s="191"/>
      <c r="C86" s="191"/>
      <c r="D86" s="191"/>
    </row>
    <row r="87" spans="1:4" ht="20.100000000000001" customHeight="1" x14ac:dyDescent="0.3">
      <c r="A87" s="191"/>
      <c r="B87" s="191"/>
      <c r="C87" s="191"/>
      <c r="D87" s="191"/>
    </row>
    <row r="88" spans="1:4" ht="20.100000000000001" customHeight="1" x14ac:dyDescent="0.3">
      <c r="A88" s="191"/>
      <c r="B88" s="191"/>
      <c r="C88" s="191"/>
      <c r="D88" s="191"/>
    </row>
    <row r="89" spans="1:4" ht="20.100000000000001" customHeight="1" x14ac:dyDescent="0.3">
      <c r="A89" s="191"/>
      <c r="B89" s="191"/>
      <c r="C89" s="191"/>
      <c r="D89" s="191"/>
    </row>
    <row r="90" spans="1:4" ht="20.100000000000001" customHeight="1" x14ac:dyDescent="0.3">
      <c r="A90" s="191"/>
      <c r="B90" s="191"/>
      <c r="C90" s="191"/>
      <c r="D90" s="191"/>
    </row>
    <row r="91" spans="1:4" ht="20.100000000000001" customHeight="1" x14ac:dyDescent="0.3">
      <c r="A91" s="191"/>
      <c r="B91" s="191"/>
      <c r="C91" s="191"/>
      <c r="D91" s="191"/>
    </row>
    <row r="92" spans="1:4" ht="20.100000000000001" customHeight="1" x14ac:dyDescent="0.3">
      <c r="A92" s="191"/>
      <c r="B92" s="191"/>
      <c r="C92" s="191"/>
      <c r="D92" s="191"/>
    </row>
    <row r="93" spans="1:4" ht="20.100000000000001" customHeight="1" x14ac:dyDescent="0.3">
      <c r="A93" s="191"/>
      <c r="B93" s="191"/>
      <c r="C93" s="191"/>
      <c r="D93" s="191"/>
    </row>
    <row r="94" spans="1:4" ht="20.100000000000001" customHeight="1" x14ac:dyDescent="0.3">
      <c r="A94" s="191"/>
      <c r="B94" s="191"/>
      <c r="C94" s="191"/>
      <c r="D94" s="191"/>
    </row>
    <row r="95" spans="1:4" ht="20.100000000000001" customHeight="1" x14ac:dyDescent="0.3">
      <c r="A95" s="191"/>
      <c r="B95" s="191"/>
      <c r="C95" s="191"/>
      <c r="D95" s="191"/>
    </row>
    <row r="96" spans="1:4" ht="20.100000000000001" customHeight="1" x14ac:dyDescent="0.3">
      <c r="A96" s="191"/>
      <c r="B96" s="191"/>
      <c r="C96" s="191"/>
      <c r="D96" s="191"/>
    </row>
    <row r="97" spans="1:4" ht="20.100000000000001" customHeight="1" x14ac:dyDescent="0.3">
      <c r="A97" s="191"/>
      <c r="B97" s="191"/>
      <c r="C97" s="191"/>
      <c r="D97" s="191"/>
    </row>
    <row r="98" spans="1:4" ht="20.100000000000001" customHeight="1" x14ac:dyDescent="0.3">
      <c r="A98" s="191"/>
      <c r="B98" s="191"/>
      <c r="C98" s="191"/>
      <c r="D98" s="191"/>
    </row>
    <row r="99" spans="1:4" ht="20.100000000000001" customHeight="1" x14ac:dyDescent="0.3">
      <c r="A99" s="191"/>
      <c r="B99" s="191"/>
      <c r="C99" s="191"/>
      <c r="D99" s="191"/>
    </row>
    <row r="100" spans="1:4" ht="20.100000000000001" customHeight="1" x14ac:dyDescent="0.3">
      <c r="A100" s="191"/>
      <c r="B100" s="191"/>
      <c r="C100" s="191"/>
      <c r="D100" s="191"/>
    </row>
    <row r="101" spans="1:4" ht="20.100000000000001" customHeight="1" x14ac:dyDescent="0.3">
      <c r="A101" s="191"/>
      <c r="B101" s="191"/>
      <c r="C101" s="191"/>
      <c r="D101" s="191"/>
    </row>
    <row r="102" spans="1:4" ht="20.100000000000001" customHeight="1" x14ac:dyDescent="0.3">
      <c r="A102" s="191"/>
      <c r="B102" s="191"/>
      <c r="C102" s="191"/>
      <c r="D102" s="191"/>
    </row>
    <row r="103" spans="1:4" ht="20.100000000000001" customHeight="1" x14ac:dyDescent="0.3">
      <c r="A103" s="191"/>
      <c r="B103" s="191"/>
      <c r="C103" s="191"/>
      <c r="D103" s="191"/>
    </row>
    <row r="104" spans="1:4" ht="20.100000000000001" customHeight="1" x14ac:dyDescent="0.3">
      <c r="A104" s="191"/>
      <c r="B104" s="191"/>
      <c r="C104" s="191"/>
      <c r="D104" s="191"/>
    </row>
    <row r="105" spans="1:4" ht="20.100000000000001" customHeight="1" x14ac:dyDescent="0.3">
      <c r="A105" s="191"/>
      <c r="B105" s="191"/>
      <c r="C105" s="191"/>
      <c r="D105" s="191"/>
    </row>
    <row r="106" spans="1:4" ht="20.100000000000001" customHeight="1" x14ac:dyDescent="0.3">
      <c r="A106" s="191"/>
      <c r="B106" s="191"/>
      <c r="C106" s="191"/>
      <c r="D106" s="191"/>
    </row>
    <row r="107" spans="1:4" ht="20.100000000000001" customHeight="1" x14ac:dyDescent="0.3">
      <c r="A107" s="191"/>
      <c r="B107" s="191"/>
      <c r="C107" s="191"/>
      <c r="D107" s="191"/>
    </row>
    <row r="108" spans="1:4" ht="20.100000000000001" customHeight="1" x14ac:dyDescent="0.3">
      <c r="A108" s="191"/>
      <c r="B108" s="191"/>
      <c r="C108" s="191"/>
      <c r="D108" s="191"/>
    </row>
    <row r="109" spans="1:4" ht="20.100000000000001" customHeight="1" x14ac:dyDescent="0.3">
      <c r="A109" s="191"/>
      <c r="B109" s="191"/>
      <c r="C109" s="191"/>
      <c r="D109" s="191"/>
    </row>
    <row r="110" spans="1:4" ht="20.100000000000001" customHeight="1" x14ac:dyDescent="0.3">
      <c r="A110" s="191"/>
      <c r="B110" s="191"/>
      <c r="C110" s="191"/>
      <c r="D110" s="191"/>
    </row>
    <row r="111" spans="1:4" ht="20.100000000000001" customHeight="1" x14ac:dyDescent="0.3">
      <c r="A111" s="191"/>
      <c r="B111" s="191"/>
      <c r="C111" s="191"/>
      <c r="D111" s="191"/>
    </row>
    <row r="112" spans="1:4" ht="20.100000000000001" customHeight="1" x14ac:dyDescent="0.3">
      <c r="A112" s="191"/>
      <c r="B112" s="191"/>
      <c r="C112" s="191"/>
      <c r="D112" s="191"/>
    </row>
    <row r="113" spans="1:4" ht="20.100000000000001" customHeight="1" x14ac:dyDescent="0.3">
      <c r="A113" s="191"/>
      <c r="B113" s="191"/>
      <c r="C113" s="191"/>
      <c r="D113" s="191"/>
    </row>
    <row r="114" spans="1:4" ht="20.100000000000001" customHeight="1" x14ac:dyDescent="0.3">
      <c r="A114" s="191"/>
      <c r="B114" s="191"/>
      <c r="C114" s="191"/>
      <c r="D114" s="191"/>
    </row>
    <row r="115" spans="1:4" ht="20.100000000000001" customHeight="1" x14ac:dyDescent="0.3">
      <c r="A115" s="191"/>
      <c r="B115" s="191"/>
      <c r="C115" s="191"/>
      <c r="D115" s="191"/>
    </row>
    <row r="116" spans="1:4" ht="20.100000000000001" customHeight="1" x14ac:dyDescent="0.3">
      <c r="A116" s="191"/>
      <c r="B116" s="191"/>
      <c r="C116" s="191"/>
      <c r="D116" s="191"/>
    </row>
    <row r="117" spans="1:4" ht="20.100000000000001" customHeight="1" x14ac:dyDescent="0.3">
      <c r="A117" s="191"/>
      <c r="B117" s="191"/>
      <c r="C117" s="191"/>
      <c r="D117" s="191"/>
    </row>
    <row r="118" spans="1:4" ht="20.100000000000001" customHeight="1" x14ac:dyDescent="0.3">
      <c r="A118" s="191"/>
      <c r="B118" s="191"/>
      <c r="C118" s="191"/>
      <c r="D118" s="191"/>
    </row>
    <row r="119" spans="1:4" ht="20.100000000000001" customHeight="1" x14ac:dyDescent="0.3">
      <c r="A119" s="191"/>
      <c r="B119" s="191"/>
      <c r="C119" s="191"/>
      <c r="D119" s="191"/>
    </row>
    <row r="120" spans="1:4" ht="20.100000000000001" customHeight="1" x14ac:dyDescent="0.3">
      <c r="A120" s="191"/>
      <c r="B120" s="191"/>
      <c r="C120" s="191"/>
      <c r="D120" s="191"/>
    </row>
    <row r="121" spans="1:4" ht="20.100000000000001" customHeight="1" x14ac:dyDescent="0.3">
      <c r="A121" s="191"/>
      <c r="B121" s="191"/>
      <c r="C121" s="191"/>
      <c r="D121" s="191"/>
    </row>
    <row r="122" spans="1:4" ht="20.100000000000001" customHeight="1" x14ac:dyDescent="0.3">
      <c r="A122" s="191"/>
      <c r="B122" s="191"/>
      <c r="C122" s="191"/>
      <c r="D122" s="191"/>
    </row>
    <row r="123" spans="1:4" ht="20.100000000000001" customHeight="1" x14ac:dyDescent="0.3">
      <c r="A123" s="191"/>
      <c r="B123" s="191"/>
      <c r="C123" s="191"/>
      <c r="D123" s="191"/>
    </row>
    <row r="124" spans="1:4" ht="20.100000000000001" customHeight="1" x14ac:dyDescent="0.3">
      <c r="A124" s="191"/>
      <c r="B124" s="191"/>
      <c r="C124" s="191"/>
      <c r="D124" s="191"/>
    </row>
    <row r="125" spans="1:4" ht="20.100000000000001" customHeight="1" x14ac:dyDescent="0.3">
      <c r="A125" s="191"/>
      <c r="B125" s="191"/>
      <c r="C125" s="191"/>
      <c r="D125" s="191"/>
    </row>
    <row r="126" spans="1:4" ht="20.100000000000001" customHeight="1" x14ac:dyDescent="0.3">
      <c r="A126" s="191"/>
      <c r="B126" s="191"/>
      <c r="C126" s="191"/>
      <c r="D126" s="191"/>
    </row>
    <row r="127" spans="1:4" ht="20.100000000000001" customHeight="1" x14ac:dyDescent="0.3">
      <c r="A127" s="191"/>
      <c r="B127" s="191"/>
      <c r="C127" s="191"/>
      <c r="D127" s="191"/>
    </row>
    <row r="128" spans="1:4" ht="20.100000000000001" customHeight="1" x14ac:dyDescent="0.3">
      <c r="A128" s="191"/>
      <c r="B128" s="191"/>
      <c r="C128" s="191"/>
      <c r="D128" s="191"/>
    </row>
    <row r="129" spans="1:4" ht="20.100000000000001" customHeight="1" x14ac:dyDescent="0.3">
      <c r="A129" s="191"/>
      <c r="B129" s="191"/>
      <c r="C129" s="191"/>
      <c r="D129" s="191"/>
    </row>
    <row r="130" spans="1:4" ht="20.100000000000001" customHeight="1" x14ac:dyDescent="0.3">
      <c r="A130" s="191"/>
      <c r="B130" s="191"/>
      <c r="C130" s="191"/>
      <c r="D130" s="191"/>
    </row>
    <row r="131" spans="1:4" ht="20.100000000000001" customHeight="1" x14ac:dyDescent="0.3">
      <c r="A131" s="191"/>
      <c r="B131" s="191"/>
      <c r="C131" s="191"/>
      <c r="D131" s="191"/>
    </row>
    <row r="132" spans="1:4" ht="20.100000000000001" customHeight="1" x14ac:dyDescent="0.3">
      <c r="A132" s="191"/>
      <c r="B132" s="191"/>
      <c r="C132" s="191"/>
      <c r="D132" s="191"/>
    </row>
    <row r="133" spans="1:4" ht="20.100000000000001" customHeight="1" x14ac:dyDescent="0.3">
      <c r="A133" s="191"/>
      <c r="B133" s="191"/>
      <c r="C133" s="191"/>
      <c r="D133" s="191"/>
    </row>
    <row r="134" spans="1:4" ht="20.100000000000001" customHeight="1" x14ac:dyDescent="0.3">
      <c r="A134" s="191"/>
      <c r="B134" s="191"/>
      <c r="C134" s="191"/>
      <c r="D134" s="191"/>
    </row>
    <row r="135" spans="1:4" ht="20.100000000000001" customHeight="1" x14ac:dyDescent="0.3">
      <c r="A135" s="191"/>
      <c r="B135" s="191"/>
      <c r="C135" s="191"/>
      <c r="D135" s="191"/>
    </row>
    <row r="136" spans="1:4" ht="20.100000000000001" customHeight="1" x14ac:dyDescent="0.3">
      <c r="A136" s="191"/>
      <c r="B136" s="191"/>
      <c r="C136" s="191"/>
      <c r="D136" s="191"/>
    </row>
    <row r="137" spans="1:4" ht="20.100000000000001" customHeight="1" x14ac:dyDescent="0.3">
      <c r="A137" s="191"/>
      <c r="B137" s="191"/>
      <c r="C137" s="191"/>
      <c r="D137" s="191"/>
    </row>
    <row r="138" spans="1:4" ht="20.100000000000001" customHeight="1" x14ac:dyDescent="0.3">
      <c r="A138" s="191"/>
      <c r="B138" s="191"/>
      <c r="C138" s="191"/>
      <c r="D138" s="191"/>
    </row>
    <row r="139" spans="1:4" ht="20.100000000000001" customHeight="1" x14ac:dyDescent="0.3">
      <c r="A139" s="191"/>
      <c r="B139" s="191"/>
      <c r="C139" s="191"/>
      <c r="D139" s="191"/>
    </row>
    <row r="140" spans="1:4" ht="20.100000000000001" customHeight="1" x14ac:dyDescent="0.3">
      <c r="A140" s="191"/>
      <c r="B140" s="191"/>
      <c r="C140" s="191"/>
      <c r="D140" s="191"/>
    </row>
    <row r="141" spans="1:4" ht="20.100000000000001" customHeight="1" x14ac:dyDescent="0.3">
      <c r="A141" s="191"/>
      <c r="B141" s="191"/>
      <c r="C141" s="191"/>
      <c r="D141" s="191"/>
    </row>
    <row r="142" spans="1:4" ht="20.100000000000001" customHeight="1" x14ac:dyDescent="0.3">
      <c r="A142" s="191"/>
      <c r="B142" s="191"/>
      <c r="C142" s="191"/>
      <c r="D142" s="191"/>
    </row>
    <row r="143" spans="1:4" ht="20.100000000000001" customHeight="1" x14ac:dyDescent="0.3">
      <c r="A143" s="191"/>
      <c r="B143" s="191"/>
      <c r="C143" s="191"/>
      <c r="D143" s="191"/>
    </row>
    <row r="144" spans="1:4" ht="20.100000000000001" customHeight="1" x14ac:dyDescent="0.3">
      <c r="A144" s="191"/>
      <c r="B144" s="191"/>
      <c r="C144" s="191"/>
      <c r="D144" s="191"/>
    </row>
    <row r="145" spans="1:4" ht="20.100000000000001" customHeight="1" x14ac:dyDescent="0.3">
      <c r="A145" s="191"/>
      <c r="B145" s="191"/>
      <c r="C145" s="191"/>
      <c r="D145" s="191"/>
    </row>
    <row r="146" spans="1:4" ht="20.100000000000001" customHeight="1" x14ac:dyDescent="0.3">
      <c r="A146" s="191"/>
      <c r="B146" s="191"/>
      <c r="C146" s="191"/>
      <c r="D146" s="191"/>
    </row>
    <row r="147" spans="1:4" ht="20.100000000000001" customHeight="1" x14ac:dyDescent="0.3">
      <c r="A147" s="191"/>
      <c r="B147" s="191"/>
      <c r="C147" s="191"/>
      <c r="D147" s="191"/>
    </row>
    <row r="148" spans="1:4" ht="20.100000000000001" customHeight="1" x14ac:dyDescent="0.3">
      <c r="A148" s="191"/>
      <c r="B148" s="191"/>
      <c r="C148" s="191"/>
      <c r="D148" s="191"/>
    </row>
    <row r="149" spans="1:4" ht="20.100000000000001" customHeight="1" x14ac:dyDescent="0.3">
      <c r="A149" s="191"/>
      <c r="B149" s="191"/>
      <c r="C149" s="191"/>
      <c r="D149" s="191"/>
    </row>
    <row r="150" spans="1:4" ht="20.100000000000001" customHeight="1" x14ac:dyDescent="0.3">
      <c r="A150" s="191"/>
      <c r="B150" s="191"/>
      <c r="C150" s="191"/>
      <c r="D150" s="191"/>
    </row>
    <row r="151" spans="1:4" ht="20.100000000000001" customHeight="1" x14ac:dyDescent="0.3">
      <c r="A151" s="191"/>
      <c r="B151" s="191"/>
      <c r="C151" s="191"/>
      <c r="D151" s="191"/>
    </row>
    <row r="152" spans="1:4" ht="20.100000000000001" customHeight="1" x14ac:dyDescent="0.3">
      <c r="A152" s="191"/>
      <c r="B152" s="191"/>
      <c r="C152" s="191"/>
      <c r="D152" s="191"/>
    </row>
    <row r="153" spans="1:4" ht="20.100000000000001" customHeight="1" x14ac:dyDescent="0.3">
      <c r="A153" s="191"/>
      <c r="B153" s="191"/>
      <c r="C153" s="191"/>
      <c r="D153" s="191"/>
    </row>
    <row r="154" spans="1:4" ht="20.100000000000001" customHeight="1" x14ac:dyDescent="0.3">
      <c r="A154" s="191"/>
      <c r="B154" s="191"/>
      <c r="C154" s="191"/>
      <c r="D154" s="191"/>
    </row>
    <row r="155" spans="1:4" ht="20.100000000000001" customHeight="1" x14ac:dyDescent="0.3">
      <c r="A155" s="191"/>
      <c r="B155" s="191"/>
      <c r="C155" s="191"/>
      <c r="D155" s="191"/>
    </row>
    <row r="156" spans="1:4" ht="20.100000000000001" customHeight="1" x14ac:dyDescent="0.3">
      <c r="A156" s="191"/>
      <c r="B156" s="191"/>
      <c r="C156" s="191"/>
      <c r="D156" s="191"/>
    </row>
    <row r="157" spans="1:4" ht="20.100000000000001" customHeight="1" x14ac:dyDescent="0.3">
      <c r="A157" s="191"/>
      <c r="B157" s="191"/>
      <c r="C157" s="191"/>
      <c r="D157" s="191"/>
    </row>
    <row r="158" spans="1:4" ht="20.100000000000001" customHeight="1" x14ac:dyDescent="0.3">
      <c r="A158" s="191"/>
      <c r="B158" s="191"/>
      <c r="C158" s="191"/>
      <c r="D158" s="191"/>
    </row>
    <row r="159" spans="1:4" ht="20.100000000000001" customHeight="1" x14ac:dyDescent="0.3">
      <c r="A159" s="191"/>
      <c r="B159" s="191"/>
      <c r="C159" s="191"/>
      <c r="D159" s="191"/>
    </row>
    <row r="160" spans="1:4" ht="20.100000000000001" customHeight="1" x14ac:dyDescent="0.3">
      <c r="A160" s="191"/>
      <c r="B160" s="191"/>
      <c r="C160" s="191"/>
      <c r="D160" s="191"/>
    </row>
    <row r="161" spans="1:4" ht="20.100000000000001" customHeight="1" x14ac:dyDescent="0.3">
      <c r="A161" s="191"/>
      <c r="B161" s="191"/>
      <c r="C161" s="191"/>
      <c r="D161" s="191"/>
    </row>
    <row r="162" spans="1:4" ht="20.100000000000001" customHeight="1" x14ac:dyDescent="0.3">
      <c r="A162" s="191"/>
      <c r="B162" s="191"/>
      <c r="C162" s="191"/>
      <c r="D162" s="191"/>
    </row>
    <row r="163" spans="1:4" ht="20.100000000000001" customHeight="1" x14ac:dyDescent="0.3">
      <c r="A163" s="191"/>
      <c r="B163" s="191"/>
      <c r="C163" s="191"/>
      <c r="D163" s="191"/>
    </row>
    <row r="164" spans="1:4" ht="20.100000000000001" customHeight="1" x14ac:dyDescent="0.3">
      <c r="A164" s="191"/>
      <c r="B164" s="191"/>
      <c r="C164" s="191"/>
      <c r="D164" s="191"/>
    </row>
    <row r="165" spans="1:4" ht="20.100000000000001" customHeight="1" x14ac:dyDescent="0.3">
      <c r="A165" s="191"/>
      <c r="B165" s="191"/>
      <c r="C165" s="191"/>
      <c r="D165" s="191"/>
    </row>
    <row r="166" spans="1:4" ht="20.100000000000001" customHeight="1" x14ac:dyDescent="0.3">
      <c r="A166" s="191"/>
      <c r="B166" s="191"/>
      <c r="C166" s="191"/>
      <c r="D166" s="191"/>
    </row>
    <row r="167" spans="1:4" ht="20.100000000000001" customHeight="1" x14ac:dyDescent="0.3">
      <c r="A167" s="191"/>
      <c r="B167" s="191"/>
      <c r="C167" s="191"/>
      <c r="D167" s="191"/>
    </row>
    <row r="168" spans="1:4" ht="20.100000000000001" customHeight="1" x14ac:dyDescent="0.3">
      <c r="A168" s="191"/>
      <c r="B168" s="191"/>
      <c r="C168" s="191"/>
      <c r="D168" s="191"/>
    </row>
    <row r="169" spans="1:4" ht="20.100000000000001" customHeight="1" x14ac:dyDescent="0.3">
      <c r="A169" s="191"/>
      <c r="B169" s="191"/>
      <c r="C169" s="191"/>
      <c r="D169" s="191"/>
    </row>
    <row r="170" spans="1:4" ht="20.100000000000001" customHeight="1" x14ac:dyDescent="0.3">
      <c r="A170" s="191"/>
      <c r="B170" s="191"/>
      <c r="C170" s="191"/>
      <c r="D170" s="191"/>
    </row>
    <row r="171" spans="1:4" ht="20.100000000000001" customHeight="1" x14ac:dyDescent="0.3">
      <c r="A171" s="191"/>
      <c r="B171" s="191"/>
      <c r="C171" s="191"/>
      <c r="D171" s="191"/>
    </row>
    <row r="172" spans="1:4" ht="20.100000000000001" customHeight="1" x14ac:dyDescent="0.3">
      <c r="A172" s="191"/>
      <c r="B172" s="191"/>
      <c r="C172" s="191"/>
      <c r="D172" s="191"/>
    </row>
    <row r="173" spans="1:4" ht="20.100000000000001" customHeight="1" x14ac:dyDescent="0.3">
      <c r="A173" s="191"/>
      <c r="B173" s="191"/>
      <c r="C173" s="191"/>
      <c r="D173" s="191"/>
    </row>
    <row r="174" spans="1:4" ht="20.100000000000001" customHeight="1" x14ac:dyDescent="0.3">
      <c r="A174" s="191"/>
      <c r="B174" s="191"/>
      <c r="C174" s="191"/>
      <c r="D174" s="191"/>
    </row>
    <row r="175" spans="1:4" ht="20.100000000000001" customHeight="1" x14ac:dyDescent="0.3">
      <c r="A175" s="191"/>
      <c r="B175" s="191"/>
      <c r="C175" s="191"/>
      <c r="D175" s="191"/>
    </row>
    <row r="176" spans="1:4" ht="20.100000000000001" customHeight="1" x14ac:dyDescent="0.3">
      <c r="A176" s="191"/>
      <c r="B176" s="191"/>
      <c r="C176" s="191"/>
      <c r="D176" s="191"/>
    </row>
    <row r="177" spans="1:4" ht="20.100000000000001" customHeight="1" x14ac:dyDescent="0.3">
      <c r="A177" s="191"/>
      <c r="B177" s="191"/>
      <c r="C177" s="191"/>
      <c r="D177" s="191"/>
    </row>
    <row r="178" spans="1:4" ht="20.100000000000001" customHeight="1" x14ac:dyDescent="0.3">
      <c r="A178" s="191"/>
      <c r="B178" s="191"/>
      <c r="C178" s="191"/>
      <c r="D178" s="191"/>
    </row>
    <row r="179" spans="1:4" ht="20.100000000000001" customHeight="1" x14ac:dyDescent="0.3">
      <c r="A179" s="191"/>
      <c r="B179" s="191"/>
      <c r="C179" s="191"/>
      <c r="D179" s="191"/>
    </row>
    <row r="180" spans="1:4" ht="20.100000000000001" customHeight="1" x14ac:dyDescent="0.3">
      <c r="A180" s="191"/>
      <c r="B180" s="191"/>
      <c r="C180" s="191"/>
      <c r="D180" s="191"/>
    </row>
    <row r="181" spans="1:4" ht="20.100000000000001" customHeight="1" x14ac:dyDescent="0.3">
      <c r="A181" s="191"/>
      <c r="B181" s="191"/>
      <c r="C181" s="191"/>
      <c r="D181" s="191"/>
    </row>
    <row r="182" spans="1:4" ht="20.100000000000001" customHeight="1" x14ac:dyDescent="0.3">
      <c r="A182" s="191"/>
      <c r="B182" s="191"/>
      <c r="C182" s="191"/>
      <c r="D182" s="191"/>
    </row>
    <row r="183" spans="1:4" ht="20.100000000000001" customHeight="1" x14ac:dyDescent="0.3">
      <c r="A183" s="191"/>
      <c r="B183" s="191"/>
      <c r="C183" s="191"/>
      <c r="D183" s="191"/>
    </row>
    <row r="184" spans="1:4" ht="20.100000000000001" customHeight="1" x14ac:dyDescent="0.3">
      <c r="A184" s="191"/>
      <c r="B184" s="191"/>
      <c r="C184" s="191"/>
      <c r="D184" s="191"/>
    </row>
    <row r="185" spans="1:4" ht="20.100000000000001" customHeight="1" x14ac:dyDescent="0.3">
      <c r="A185" s="191"/>
      <c r="B185" s="191"/>
      <c r="C185" s="191"/>
      <c r="D185" s="191"/>
    </row>
    <row r="186" spans="1:4" ht="20.100000000000001" customHeight="1" x14ac:dyDescent="0.3">
      <c r="A186" s="191"/>
      <c r="B186" s="191"/>
      <c r="C186" s="191"/>
      <c r="D186" s="191"/>
    </row>
    <row r="187" spans="1:4" ht="20.100000000000001" customHeight="1" x14ac:dyDescent="0.3">
      <c r="A187" s="191"/>
      <c r="B187" s="191"/>
      <c r="C187" s="191"/>
      <c r="D187" s="191"/>
    </row>
    <row r="188" spans="1:4" ht="20.100000000000001" customHeight="1" x14ac:dyDescent="0.3">
      <c r="A188" s="191"/>
      <c r="B188" s="191"/>
      <c r="C188" s="191"/>
      <c r="D188" s="191"/>
    </row>
    <row r="189" spans="1:4" ht="20.100000000000001" customHeight="1" x14ac:dyDescent="0.3">
      <c r="A189" s="191"/>
      <c r="B189" s="191"/>
      <c r="C189" s="191"/>
      <c r="D189" s="191"/>
    </row>
    <row r="190" spans="1:4" ht="20.100000000000001" customHeight="1" x14ac:dyDescent="0.3">
      <c r="A190" s="191"/>
      <c r="B190" s="191"/>
      <c r="C190" s="191"/>
      <c r="D190" s="191"/>
    </row>
    <row r="191" spans="1:4" ht="20.100000000000001" customHeight="1" x14ac:dyDescent="0.3">
      <c r="A191" s="191"/>
      <c r="B191" s="191"/>
      <c r="C191" s="191"/>
      <c r="D191" s="191"/>
    </row>
    <row r="192" spans="1:4" ht="20.100000000000001" customHeight="1" x14ac:dyDescent="0.3">
      <c r="A192" s="191"/>
      <c r="B192" s="191"/>
      <c r="C192" s="191"/>
      <c r="D192" s="191"/>
    </row>
    <row r="193" spans="1:4" ht="20.100000000000001" customHeight="1" x14ac:dyDescent="0.3">
      <c r="A193" s="191"/>
      <c r="B193" s="191"/>
      <c r="C193" s="191"/>
      <c r="D193" s="191"/>
    </row>
    <row r="194" spans="1:4" ht="20.100000000000001" customHeight="1" x14ac:dyDescent="0.3">
      <c r="A194" s="191"/>
      <c r="B194" s="191"/>
      <c r="C194" s="191"/>
      <c r="D194" s="191"/>
    </row>
    <row r="195" spans="1:4" ht="20.100000000000001" customHeight="1" x14ac:dyDescent="0.3">
      <c r="A195" s="191"/>
      <c r="B195" s="191"/>
      <c r="C195" s="191"/>
      <c r="D195" s="191"/>
    </row>
    <row r="196" spans="1:4" ht="20.100000000000001" customHeight="1" x14ac:dyDescent="0.3">
      <c r="A196" s="191"/>
      <c r="B196" s="191"/>
      <c r="C196" s="191"/>
      <c r="D196" s="191"/>
    </row>
    <row r="197" spans="1:4" ht="20.100000000000001" customHeight="1" x14ac:dyDescent="0.3">
      <c r="A197" s="191"/>
      <c r="B197" s="191"/>
      <c r="C197" s="191"/>
      <c r="D197" s="191"/>
    </row>
    <row r="198" spans="1:4" ht="20.100000000000001" customHeight="1" x14ac:dyDescent="0.3">
      <c r="A198" s="191"/>
      <c r="B198" s="191"/>
      <c r="C198" s="191"/>
      <c r="D198" s="191"/>
    </row>
    <row r="199" spans="1:4" ht="20.100000000000001" customHeight="1" x14ac:dyDescent="0.3">
      <c r="A199" s="191"/>
      <c r="B199" s="191"/>
      <c r="C199" s="191"/>
      <c r="D199" s="191"/>
    </row>
    <row r="200" spans="1:4" ht="20.100000000000001" customHeight="1" x14ac:dyDescent="0.3">
      <c r="A200" s="191"/>
      <c r="B200" s="191"/>
      <c r="C200" s="191"/>
      <c r="D200" s="191"/>
    </row>
    <row r="201" spans="1:4" ht="20.100000000000001" customHeight="1" x14ac:dyDescent="0.3">
      <c r="A201" s="191"/>
      <c r="B201" s="191"/>
      <c r="C201" s="191"/>
      <c r="D201" s="191"/>
    </row>
    <row r="202" spans="1:4" ht="20.100000000000001" customHeight="1" x14ac:dyDescent="0.3">
      <c r="A202" s="191"/>
      <c r="B202" s="191"/>
      <c r="C202" s="191"/>
      <c r="D202" s="191"/>
    </row>
    <row r="203" spans="1:4" ht="20.100000000000001" customHeight="1" x14ac:dyDescent="0.3">
      <c r="A203" s="191"/>
      <c r="B203" s="191"/>
      <c r="C203" s="191"/>
      <c r="D203" s="191"/>
    </row>
    <row r="204" spans="1:4" ht="20.100000000000001" customHeight="1" x14ac:dyDescent="0.3">
      <c r="A204" s="191"/>
      <c r="B204" s="191"/>
      <c r="C204" s="191"/>
      <c r="D204" s="191"/>
    </row>
    <row r="205" spans="1:4" ht="20.100000000000001" customHeight="1" x14ac:dyDescent="0.3">
      <c r="A205" s="191"/>
      <c r="B205" s="191"/>
      <c r="C205" s="191"/>
      <c r="D205" s="191"/>
    </row>
    <row r="206" spans="1:4" ht="20.100000000000001" customHeight="1" x14ac:dyDescent="0.3">
      <c r="A206" s="191"/>
      <c r="B206" s="191"/>
      <c r="C206" s="191"/>
      <c r="D206" s="191"/>
    </row>
    <row r="207" spans="1:4" ht="20.100000000000001" customHeight="1" x14ac:dyDescent="0.3">
      <c r="A207" s="191"/>
      <c r="B207" s="191"/>
      <c r="C207" s="191"/>
      <c r="D207" s="191"/>
    </row>
    <row r="208" spans="1:4" ht="20.100000000000001" customHeight="1" x14ac:dyDescent="0.3">
      <c r="A208" s="191"/>
      <c r="B208" s="191"/>
      <c r="C208" s="191"/>
      <c r="D208" s="191"/>
    </row>
    <row r="209" spans="1:4" ht="20.100000000000001" customHeight="1" x14ac:dyDescent="0.3">
      <c r="A209" s="191"/>
      <c r="B209" s="191"/>
      <c r="C209" s="191"/>
      <c r="D209" s="191"/>
    </row>
    <row r="210" spans="1:4" ht="20.100000000000001" customHeight="1" x14ac:dyDescent="0.3">
      <c r="A210" s="191"/>
      <c r="B210" s="191"/>
      <c r="C210" s="191"/>
      <c r="D210" s="191"/>
    </row>
    <row r="211" spans="1:4" ht="20.100000000000001" customHeight="1" x14ac:dyDescent="0.3">
      <c r="A211" s="191"/>
      <c r="B211" s="191"/>
      <c r="C211" s="191"/>
      <c r="D211" s="191"/>
    </row>
    <row r="212" spans="1:4" ht="20.100000000000001" customHeight="1" x14ac:dyDescent="0.3">
      <c r="A212" s="191"/>
      <c r="B212" s="191"/>
      <c r="C212" s="191"/>
      <c r="D212" s="191"/>
    </row>
    <row r="213" spans="1:4" ht="20.100000000000001" customHeight="1" x14ac:dyDescent="0.3">
      <c r="A213" s="191"/>
      <c r="B213" s="191"/>
      <c r="C213" s="191"/>
      <c r="D213" s="191"/>
    </row>
    <row r="214" spans="1:4" ht="20.100000000000001" customHeight="1" x14ac:dyDescent="0.3">
      <c r="A214" s="191"/>
      <c r="B214" s="191"/>
      <c r="C214" s="191"/>
      <c r="D214" s="191"/>
    </row>
    <row r="215" spans="1:4" ht="20.100000000000001" customHeight="1" x14ac:dyDescent="0.3">
      <c r="A215" s="191"/>
      <c r="B215" s="191"/>
      <c r="C215" s="191"/>
      <c r="D215" s="191"/>
    </row>
    <row r="216" spans="1:4" ht="20.100000000000001" customHeight="1" x14ac:dyDescent="0.3">
      <c r="A216" s="191"/>
      <c r="B216" s="191"/>
      <c r="C216" s="191"/>
      <c r="D216" s="191"/>
    </row>
    <row r="217" spans="1:4" ht="20.100000000000001" customHeight="1" x14ac:dyDescent="0.3">
      <c r="A217" s="191"/>
      <c r="B217" s="191"/>
      <c r="C217" s="191"/>
      <c r="D217" s="191"/>
    </row>
    <row r="218" spans="1:4" ht="20.100000000000001" customHeight="1" x14ac:dyDescent="0.3">
      <c r="A218" s="191"/>
      <c r="B218" s="191"/>
      <c r="C218" s="191"/>
      <c r="D218" s="191"/>
    </row>
    <row r="219" spans="1:4" ht="20.100000000000001" customHeight="1" x14ac:dyDescent="0.3">
      <c r="A219" s="191"/>
      <c r="B219" s="191"/>
      <c r="C219" s="191"/>
      <c r="D219" s="191"/>
    </row>
    <row r="220" spans="1:4" ht="20.100000000000001" customHeight="1" x14ac:dyDescent="0.3">
      <c r="A220" s="191"/>
      <c r="B220" s="191"/>
      <c r="C220" s="191"/>
      <c r="D220" s="191"/>
    </row>
    <row r="221" spans="1:4" ht="20.100000000000001" customHeight="1" x14ac:dyDescent="0.3">
      <c r="A221" s="191"/>
      <c r="B221" s="191"/>
      <c r="C221" s="191"/>
      <c r="D221" s="191"/>
    </row>
    <row r="222" spans="1:4" ht="20.100000000000001" customHeight="1" x14ac:dyDescent="0.3">
      <c r="A222" s="191"/>
      <c r="B222" s="191"/>
      <c r="C222" s="191"/>
      <c r="D222" s="191"/>
    </row>
    <row r="223" spans="1:4" ht="20.100000000000001" customHeight="1" x14ac:dyDescent="0.3">
      <c r="A223" s="191"/>
      <c r="B223" s="191"/>
      <c r="C223" s="191"/>
      <c r="D223" s="191"/>
    </row>
    <row r="224" spans="1:4" ht="20.100000000000001" customHeight="1" x14ac:dyDescent="0.3">
      <c r="A224" s="191"/>
      <c r="B224" s="191"/>
      <c r="C224" s="191"/>
      <c r="D224" s="191"/>
    </row>
    <row r="225" spans="1:4" ht="20.100000000000001" customHeight="1" x14ac:dyDescent="0.3">
      <c r="A225" s="191"/>
      <c r="B225" s="191"/>
      <c r="C225" s="191"/>
      <c r="D225" s="191"/>
    </row>
    <row r="226" spans="1:4" ht="20.100000000000001" customHeight="1" x14ac:dyDescent="0.3">
      <c r="A226" s="191"/>
      <c r="B226" s="191"/>
      <c r="C226" s="191"/>
      <c r="D226" s="191"/>
    </row>
    <row r="227" spans="1:4" ht="20.100000000000001" customHeight="1" x14ac:dyDescent="0.3">
      <c r="A227" s="191"/>
      <c r="B227" s="191"/>
      <c r="C227" s="191"/>
      <c r="D227" s="191"/>
    </row>
    <row r="228" spans="1:4" ht="20.100000000000001" customHeight="1" x14ac:dyDescent="0.3">
      <c r="A228" s="191"/>
      <c r="B228" s="191"/>
      <c r="C228" s="191"/>
      <c r="D228" s="191"/>
    </row>
    <row r="229" spans="1:4" ht="20.100000000000001" customHeight="1" x14ac:dyDescent="0.3">
      <c r="A229" s="191"/>
      <c r="B229" s="191"/>
      <c r="C229" s="191"/>
      <c r="D229" s="191"/>
    </row>
    <row r="230" spans="1:4" ht="20.100000000000001" customHeight="1" x14ac:dyDescent="0.3">
      <c r="A230" s="191"/>
      <c r="B230" s="191"/>
      <c r="C230" s="191"/>
      <c r="D230" s="191"/>
    </row>
    <row r="231" spans="1:4" ht="20.100000000000001" customHeight="1" x14ac:dyDescent="0.3">
      <c r="A231" s="191"/>
      <c r="B231" s="191"/>
      <c r="C231" s="191"/>
      <c r="D231" s="191"/>
    </row>
    <row r="232" spans="1:4" ht="20.100000000000001" customHeight="1" x14ac:dyDescent="0.3">
      <c r="A232" s="191"/>
      <c r="B232" s="191"/>
      <c r="C232" s="191"/>
      <c r="D232" s="191"/>
    </row>
    <row r="233" spans="1:4" ht="20.100000000000001" customHeight="1" x14ac:dyDescent="0.3">
      <c r="A233" s="191"/>
      <c r="B233" s="191"/>
      <c r="C233" s="191"/>
      <c r="D233" s="191"/>
    </row>
    <row r="234" spans="1:4" ht="20.100000000000001" customHeight="1" x14ac:dyDescent="0.3">
      <c r="A234" s="191"/>
      <c r="B234" s="191"/>
      <c r="C234" s="191"/>
      <c r="D234" s="191"/>
    </row>
    <row r="235" spans="1:4" ht="20.100000000000001" customHeight="1" x14ac:dyDescent="0.3">
      <c r="A235" s="191"/>
      <c r="B235" s="191"/>
      <c r="C235" s="191"/>
      <c r="D235" s="191"/>
    </row>
    <row r="236" spans="1:4" ht="20.100000000000001" customHeight="1" x14ac:dyDescent="0.3">
      <c r="A236" s="191"/>
      <c r="B236" s="191"/>
      <c r="C236" s="191"/>
      <c r="D236" s="191"/>
    </row>
    <row r="237" spans="1:4" ht="20.100000000000001" customHeight="1" x14ac:dyDescent="0.3">
      <c r="A237" s="191"/>
      <c r="B237" s="191"/>
      <c r="C237" s="191"/>
      <c r="D237" s="191"/>
    </row>
    <row r="238" spans="1:4" ht="20.100000000000001" customHeight="1" x14ac:dyDescent="0.3">
      <c r="A238" s="191"/>
      <c r="B238" s="191"/>
      <c r="C238" s="191"/>
      <c r="D238" s="191"/>
    </row>
    <row r="239" spans="1:4" ht="20.100000000000001" customHeight="1" x14ac:dyDescent="0.3">
      <c r="A239" s="191"/>
      <c r="B239" s="191"/>
      <c r="C239" s="191"/>
      <c r="D239" s="191"/>
    </row>
    <row r="240" spans="1:4" ht="20.100000000000001" customHeight="1" x14ac:dyDescent="0.3">
      <c r="A240" s="191"/>
      <c r="B240" s="191"/>
      <c r="C240" s="191"/>
      <c r="D240" s="191"/>
    </row>
    <row r="241" spans="1:4" ht="20.100000000000001" customHeight="1" x14ac:dyDescent="0.3">
      <c r="A241" s="191"/>
      <c r="B241" s="191"/>
      <c r="C241" s="191"/>
      <c r="D241" s="191"/>
    </row>
    <row r="242" spans="1:4" ht="20.100000000000001" customHeight="1" x14ac:dyDescent="0.3">
      <c r="A242" s="191"/>
      <c r="B242" s="191"/>
      <c r="C242" s="191"/>
      <c r="D242" s="191"/>
    </row>
    <row r="243" spans="1:4" ht="20.100000000000001" customHeight="1" x14ac:dyDescent="0.3">
      <c r="A243" s="191"/>
      <c r="B243" s="191"/>
      <c r="C243" s="191"/>
      <c r="D243" s="191"/>
    </row>
    <row r="244" spans="1:4" ht="20.100000000000001" customHeight="1" x14ac:dyDescent="0.3">
      <c r="A244" s="191"/>
      <c r="B244" s="191"/>
      <c r="C244" s="191"/>
      <c r="D244" s="191"/>
    </row>
    <row r="245" spans="1:4" ht="20.100000000000001" customHeight="1" x14ac:dyDescent="0.3">
      <c r="A245" s="191"/>
      <c r="B245" s="191"/>
      <c r="C245" s="191"/>
      <c r="D245" s="191"/>
    </row>
    <row r="246" spans="1:4" ht="20.100000000000001" customHeight="1" x14ac:dyDescent="0.3">
      <c r="A246" s="191"/>
      <c r="B246" s="191"/>
      <c r="C246" s="191"/>
      <c r="D246" s="191"/>
    </row>
    <row r="247" spans="1:4" ht="20.100000000000001" customHeight="1" x14ac:dyDescent="0.3">
      <c r="A247" s="191"/>
      <c r="B247" s="191"/>
      <c r="C247" s="191"/>
      <c r="D247" s="191"/>
    </row>
    <row r="248" spans="1:4" ht="20.100000000000001" customHeight="1" x14ac:dyDescent="0.3">
      <c r="A248" s="191"/>
      <c r="B248" s="191"/>
      <c r="C248" s="191"/>
      <c r="D248" s="191"/>
    </row>
    <row r="249" spans="1:4" ht="20.100000000000001" customHeight="1" x14ac:dyDescent="0.3">
      <c r="A249" s="191"/>
      <c r="B249" s="191"/>
      <c r="C249" s="191"/>
      <c r="D249" s="191"/>
    </row>
    <row r="250" spans="1:4" ht="20.100000000000001" customHeight="1" x14ac:dyDescent="0.3">
      <c r="A250" s="191"/>
      <c r="B250" s="191"/>
      <c r="C250" s="191"/>
      <c r="D250" s="191"/>
    </row>
    <row r="251" spans="1:4" ht="20.100000000000001" customHeight="1" x14ac:dyDescent="0.3">
      <c r="A251" s="191"/>
      <c r="B251" s="191"/>
      <c r="C251" s="191"/>
      <c r="D251" s="191"/>
    </row>
    <row r="252" spans="1:4" ht="20.100000000000001" customHeight="1" x14ac:dyDescent="0.3">
      <c r="A252" s="191"/>
      <c r="B252" s="191"/>
      <c r="C252" s="191"/>
      <c r="D252" s="191"/>
    </row>
    <row r="253" spans="1:4" ht="20.100000000000001" customHeight="1" x14ac:dyDescent="0.3">
      <c r="A253" s="191"/>
      <c r="B253" s="191"/>
      <c r="C253" s="191"/>
      <c r="D253" s="191"/>
    </row>
    <row r="254" spans="1:4" ht="20.100000000000001" customHeight="1" x14ac:dyDescent="0.3">
      <c r="A254" s="191"/>
      <c r="B254" s="191"/>
      <c r="C254" s="191"/>
      <c r="D254" s="191"/>
    </row>
    <row r="255" spans="1:4" ht="20.100000000000001" customHeight="1" x14ac:dyDescent="0.3">
      <c r="A255" s="191"/>
      <c r="B255" s="191"/>
      <c r="C255" s="191"/>
      <c r="D255" s="191"/>
    </row>
    <row r="256" spans="1:4" ht="20.100000000000001" customHeight="1" x14ac:dyDescent="0.3">
      <c r="A256" s="191"/>
      <c r="B256" s="191"/>
      <c r="C256" s="191"/>
      <c r="D256" s="191"/>
    </row>
    <row r="257" spans="1:4" ht="20.100000000000001" customHeight="1" x14ac:dyDescent="0.3">
      <c r="A257" s="191"/>
      <c r="B257" s="191"/>
      <c r="C257" s="191"/>
      <c r="D257" s="191"/>
    </row>
    <row r="258" spans="1:4" ht="20.100000000000001" customHeight="1" x14ac:dyDescent="0.3">
      <c r="A258" s="191"/>
      <c r="B258" s="191"/>
      <c r="C258" s="191"/>
      <c r="D258" s="191"/>
    </row>
    <row r="259" spans="1:4" ht="20.100000000000001" customHeight="1" x14ac:dyDescent="0.3">
      <c r="A259" s="191"/>
      <c r="B259" s="191"/>
      <c r="C259" s="191"/>
      <c r="D259" s="191"/>
    </row>
    <row r="260" spans="1:4" ht="20.100000000000001" customHeight="1" x14ac:dyDescent="0.3">
      <c r="A260" s="191"/>
      <c r="B260" s="191"/>
      <c r="C260" s="191"/>
      <c r="D260" s="191"/>
    </row>
    <row r="261" spans="1:4" ht="20.100000000000001" customHeight="1" x14ac:dyDescent="0.3">
      <c r="A261" s="191"/>
      <c r="B261" s="191"/>
      <c r="C261" s="191"/>
      <c r="D261" s="191"/>
    </row>
    <row r="262" spans="1:4" ht="20.100000000000001" customHeight="1" x14ac:dyDescent="0.3">
      <c r="A262" s="191"/>
      <c r="B262" s="191"/>
      <c r="C262" s="191"/>
      <c r="D262" s="191"/>
    </row>
    <row r="263" spans="1:4" ht="20.100000000000001" customHeight="1" x14ac:dyDescent="0.3">
      <c r="A263" s="191"/>
      <c r="B263" s="191"/>
      <c r="C263" s="191"/>
      <c r="D263" s="191"/>
    </row>
    <row r="264" spans="1:4" ht="20.100000000000001" customHeight="1" x14ac:dyDescent="0.3">
      <c r="A264" s="191"/>
      <c r="B264" s="191"/>
      <c r="C264" s="191"/>
      <c r="D264" s="191"/>
    </row>
    <row r="265" spans="1:4" ht="20.100000000000001" customHeight="1" x14ac:dyDescent="0.3">
      <c r="A265" s="191"/>
      <c r="B265" s="191"/>
      <c r="C265" s="191"/>
      <c r="D265" s="191"/>
    </row>
    <row r="266" spans="1:4" ht="20.100000000000001" customHeight="1" x14ac:dyDescent="0.3">
      <c r="A266" s="191"/>
      <c r="B266" s="191"/>
      <c r="C266" s="191"/>
      <c r="D266" s="191"/>
    </row>
    <row r="267" spans="1:4" ht="20.100000000000001" customHeight="1" x14ac:dyDescent="0.3">
      <c r="A267" s="191"/>
      <c r="B267" s="191"/>
      <c r="C267" s="191"/>
      <c r="D267" s="191"/>
    </row>
    <row r="268" spans="1:4" ht="20.100000000000001" customHeight="1" x14ac:dyDescent="0.3">
      <c r="A268" s="191"/>
      <c r="B268" s="191"/>
      <c r="C268" s="191"/>
      <c r="D268" s="191"/>
    </row>
    <row r="269" spans="1:4" ht="20.100000000000001" customHeight="1" x14ac:dyDescent="0.3">
      <c r="A269" s="191"/>
      <c r="B269" s="191"/>
      <c r="C269" s="191"/>
      <c r="D269" s="191"/>
    </row>
    <row r="270" spans="1:4" ht="20.100000000000001" customHeight="1" x14ac:dyDescent="0.3">
      <c r="A270" s="191"/>
      <c r="B270" s="191"/>
      <c r="C270" s="191"/>
      <c r="D270" s="191"/>
    </row>
    <row r="271" spans="1:4" ht="20.100000000000001" customHeight="1" x14ac:dyDescent="0.3">
      <c r="A271" s="191"/>
      <c r="B271" s="191"/>
      <c r="C271" s="191"/>
      <c r="D271" s="191"/>
    </row>
    <row r="272" spans="1:4" ht="20.100000000000001" customHeight="1" x14ac:dyDescent="0.3">
      <c r="A272" s="191"/>
      <c r="B272" s="191"/>
      <c r="C272" s="191"/>
      <c r="D272" s="191"/>
    </row>
    <row r="273" spans="1:4" ht="20.100000000000001" customHeight="1" x14ac:dyDescent="0.3">
      <c r="A273" s="191"/>
      <c r="B273" s="191"/>
      <c r="C273" s="191"/>
      <c r="D273" s="191"/>
    </row>
    <row r="274" spans="1:4" ht="20.100000000000001" customHeight="1" x14ac:dyDescent="0.3">
      <c r="A274" s="191"/>
      <c r="B274" s="191"/>
      <c r="C274" s="191"/>
      <c r="D274" s="191"/>
    </row>
    <row r="275" spans="1:4" ht="20.100000000000001" customHeight="1" x14ac:dyDescent="0.3">
      <c r="A275" s="191"/>
      <c r="B275" s="191"/>
      <c r="C275" s="191"/>
      <c r="D275" s="191"/>
    </row>
    <row r="276" spans="1:4" ht="20.100000000000001" customHeight="1" x14ac:dyDescent="0.3">
      <c r="A276" s="191"/>
      <c r="B276" s="191"/>
      <c r="C276" s="191"/>
      <c r="D276" s="191"/>
    </row>
    <row r="277" spans="1:4" ht="20.100000000000001" customHeight="1" x14ac:dyDescent="0.3">
      <c r="A277" s="191"/>
      <c r="B277" s="191"/>
      <c r="C277" s="191"/>
      <c r="D277" s="191"/>
    </row>
    <row r="278" spans="1:4" ht="20.100000000000001" customHeight="1" x14ac:dyDescent="0.3">
      <c r="A278" s="191"/>
      <c r="B278" s="191"/>
      <c r="C278" s="191"/>
      <c r="D278" s="191"/>
    </row>
    <row r="279" spans="1:4" ht="20.100000000000001" customHeight="1" x14ac:dyDescent="0.3">
      <c r="A279" s="191"/>
      <c r="B279" s="191"/>
      <c r="C279" s="191"/>
      <c r="D279" s="191"/>
    </row>
    <row r="280" spans="1:4" ht="20.100000000000001" customHeight="1" x14ac:dyDescent="0.3">
      <c r="A280" s="191"/>
      <c r="B280" s="191"/>
      <c r="C280" s="191"/>
      <c r="D280" s="191"/>
    </row>
    <row r="281" spans="1:4" ht="20.100000000000001" customHeight="1" x14ac:dyDescent="0.3">
      <c r="A281" s="191"/>
      <c r="B281" s="191"/>
      <c r="C281" s="191"/>
      <c r="D281" s="191"/>
    </row>
    <row r="282" spans="1:4" ht="20.100000000000001" customHeight="1" x14ac:dyDescent="0.3">
      <c r="A282" s="191"/>
      <c r="B282" s="191"/>
      <c r="C282" s="191"/>
      <c r="D282" s="191"/>
    </row>
    <row r="283" spans="1:4" ht="20.100000000000001" customHeight="1" x14ac:dyDescent="0.3">
      <c r="A283" s="191"/>
      <c r="B283" s="191"/>
      <c r="C283" s="191"/>
      <c r="D283" s="191"/>
    </row>
    <row r="284" spans="1:4" ht="20.100000000000001" customHeight="1" x14ac:dyDescent="0.3">
      <c r="A284" s="191"/>
      <c r="B284" s="191"/>
      <c r="C284" s="191"/>
      <c r="D284" s="191"/>
    </row>
    <row r="285" spans="1:4" ht="20.100000000000001" customHeight="1" x14ac:dyDescent="0.3">
      <c r="A285" s="191"/>
      <c r="B285" s="191"/>
      <c r="C285" s="191"/>
      <c r="D285" s="191"/>
    </row>
    <row r="286" spans="1:4" ht="20.100000000000001" customHeight="1" x14ac:dyDescent="0.3">
      <c r="A286" s="191"/>
      <c r="B286" s="191"/>
      <c r="C286" s="191"/>
      <c r="D286" s="191"/>
    </row>
    <row r="287" spans="1:4" ht="20.100000000000001" customHeight="1" x14ac:dyDescent="0.3">
      <c r="A287" s="191"/>
      <c r="B287" s="191"/>
      <c r="C287" s="191"/>
      <c r="D287" s="191"/>
    </row>
    <row r="288" spans="1:4" ht="20.100000000000001" customHeight="1" x14ac:dyDescent="0.3">
      <c r="A288" s="191"/>
      <c r="B288" s="191"/>
      <c r="C288" s="191"/>
      <c r="D288" s="191"/>
    </row>
    <row r="289" spans="1:4" ht="20.100000000000001" customHeight="1" x14ac:dyDescent="0.3">
      <c r="A289" s="191"/>
      <c r="B289" s="191"/>
      <c r="C289" s="191"/>
      <c r="D289" s="191"/>
    </row>
    <row r="290" spans="1:4" ht="20.100000000000001" customHeight="1" x14ac:dyDescent="0.3">
      <c r="A290" s="191"/>
      <c r="B290" s="191"/>
      <c r="C290" s="191"/>
      <c r="D290" s="191"/>
    </row>
    <row r="291" spans="1:4" ht="20.100000000000001" customHeight="1" x14ac:dyDescent="0.3">
      <c r="A291" s="191"/>
      <c r="B291" s="191"/>
      <c r="C291" s="191"/>
      <c r="D291" s="191"/>
    </row>
    <row r="292" spans="1:4" ht="20.100000000000001" customHeight="1" x14ac:dyDescent="0.3">
      <c r="A292" s="191"/>
      <c r="B292" s="191"/>
      <c r="C292" s="191"/>
      <c r="D292" s="191"/>
    </row>
    <row r="293" spans="1:4" ht="20.100000000000001" customHeight="1" x14ac:dyDescent="0.3">
      <c r="A293" s="191"/>
      <c r="B293" s="191"/>
      <c r="C293" s="191"/>
      <c r="D293" s="191"/>
    </row>
    <row r="294" spans="1:4" ht="20.100000000000001" customHeight="1" x14ac:dyDescent="0.3">
      <c r="A294" s="191"/>
      <c r="B294" s="191"/>
      <c r="C294" s="191"/>
      <c r="D294" s="191"/>
    </row>
    <row r="295" spans="1:4" ht="20.100000000000001" customHeight="1" x14ac:dyDescent="0.3">
      <c r="A295" s="191"/>
      <c r="B295" s="191"/>
      <c r="C295" s="191"/>
      <c r="D295" s="191"/>
    </row>
    <row r="296" spans="1:4" ht="20.100000000000001" customHeight="1" x14ac:dyDescent="0.3">
      <c r="A296" s="191"/>
      <c r="B296" s="191"/>
      <c r="C296" s="191"/>
      <c r="D296" s="191"/>
    </row>
    <row r="297" spans="1:4" ht="20.100000000000001" customHeight="1" x14ac:dyDescent="0.3">
      <c r="A297" s="191"/>
      <c r="B297" s="191"/>
      <c r="C297" s="191"/>
      <c r="D297" s="191"/>
    </row>
    <row r="298" spans="1:4" ht="20.100000000000001" customHeight="1" x14ac:dyDescent="0.3">
      <c r="A298" s="191"/>
      <c r="B298" s="191"/>
      <c r="C298" s="191"/>
      <c r="D298" s="191"/>
    </row>
    <row r="299" spans="1:4" ht="20.100000000000001" customHeight="1" x14ac:dyDescent="0.3">
      <c r="A299" s="191"/>
      <c r="B299" s="191"/>
      <c r="C299" s="191"/>
      <c r="D299" s="191"/>
    </row>
    <row r="300" spans="1:4" ht="20.100000000000001" customHeight="1" x14ac:dyDescent="0.3">
      <c r="A300" s="191"/>
      <c r="B300" s="191"/>
      <c r="C300" s="191"/>
      <c r="D300" s="191"/>
    </row>
    <row r="301" spans="1:4" ht="20.100000000000001" customHeight="1" x14ac:dyDescent="0.3">
      <c r="A301" s="191"/>
      <c r="B301" s="191"/>
      <c r="C301" s="191"/>
      <c r="D301" s="191"/>
    </row>
    <row r="302" spans="1:4" ht="20.100000000000001" customHeight="1" x14ac:dyDescent="0.3">
      <c r="A302" s="191"/>
      <c r="B302" s="191"/>
      <c r="C302" s="191"/>
      <c r="D302" s="191"/>
    </row>
    <row r="303" spans="1:4" ht="20.100000000000001" customHeight="1" x14ac:dyDescent="0.3">
      <c r="A303" s="191"/>
      <c r="B303" s="191"/>
      <c r="C303" s="191"/>
      <c r="D303" s="191"/>
    </row>
    <row r="304" spans="1:4" ht="20.100000000000001" customHeight="1" x14ac:dyDescent="0.3">
      <c r="A304" s="191"/>
      <c r="B304" s="191"/>
      <c r="C304" s="191"/>
      <c r="D304" s="191"/>
    </row>
    <row r="305" spans="1:4" ht="20.100000000000001" customHeight="1" x14ac:dyDescent="0.3">
      <c r="A305" s="191"/>
      <c r="B305" s="191"/>
      <c r="C305" s="191"/>
      <c r="D305" s="191"/>
    </row>
    <row r="306" spans="1:4" ht="20.100000000000001" customHeight="1" x14ac:dyDescent="0.3">
      <c r="A306" s="191"/>
      <c r="B306" s="191"/>
      <c r="C306" s="191"/>
      <c r="D306" s="191"/>
    </row>
    <row r="307" spans="1:4" ht="20.100000000000001" customHeight="1" x14ac:dyDescent="0.3">
      <c r="A307" s="191"/>
      <c r="B307" s="191"/>
      <c r="C307" s="191"/>
      <c r="D307" s="191"/>
    </row>
    <row r="308" spans="1:4" ht="20.100000000000001" customHeight="1" x14ac:dyDescent="0.3">
      <c r="A308" s="191"/>
      <c r="B308" s="191"/>
      <c r="C308" s="191"/>
      <c r="D308" s="191"/>
    </row>
    <row r="309" spans="1:4" ht="20.100000000000001" customHeight="1" x14ac:dyDescent="0.3">
      <c r="A309" s="191"/>
      <c r="B309" s="191"/>
      <c r="C309" s="191"/>
      <c r="D309" s="191"/>
    </row>
    <row r="310" spans="1:4" ht="20.100000000000001" customHeight="1" x14ac:dyDescent="0.3">
      <c r="A310" s="191"/>
      <c r="B310" s="191"/>
      <c r="C310" s="191"/>
      <c r="D310" s="191"/>
    </row>
    <row r="311" spans="1:4" ht="20.100000000000001" customHeight="1" x14ac:dyDescent="0.3">
      <c r="A311" s="191"/>
      <c r="B311" s="191"/>
      <c r="C311" s="191"/>
      <c r="D311" s="191"/>
    </row>
    <row r="312" spans="1:4" ht="20.100000000000001" customHeight="1" x14ac:dyDescent="0.3">
      <c r="A312" s="191"/>
      <c r="B312" s="191"/>
      <c r="C312" s="191"/>
      <c r="D312" s="191"/>
    </row>
    <row r="313" spans="1:4" ht="20.100000000000001" customHeight="1" x14ac:dyDescent="0.3">
      <c r="A313" s="191"/>
      <c r="B313" s="191"/>
      <c r="C313" s="191"/>
      <c r="D313" s="191"/>
    </row>
    <row r="314" spans="1:4" ht="20.100000000000001" customHeight="1" x14ac:dyDescent="0.3">
      <c r="A314" s="191"/>
      <c r="B314" s="191"/>
      <c r="C314" s="191"/>
      <c r="D314" s="191"/>
    </row>
    <row r="315" spans="1:4" ht="20.100000000000001" customHeight="1" x14ac:dyDescent="0.3">
      <c r="A315" s="191"/>
      <c r="B315" s="191"/>
      <c r="C315" s="191"/>
      <c r="D315" s="191"/>
    </row>
    <row r="316" spans="1:4" ht="20.100000000000001" customHeight="1" x14ac:dyDescent="0.3">
      <c r="A316" s="191"/>
      <c r="B316" s="191"/>
      <c r="C316" s="191"/>
      <c r="D316" s="191"/>
    </row>
    <row r="317" spans="1:4" ht="20.100000000000001" customHeight="1" x14ac:dyDescent="0.3">
      <c r="A317" s="191"/>
      <c r="B317" s="191"/>
      <c r="C317" s="191"/>
      <c r="D317" s="191"/>
    </row>
    <row r="318" spans="1:4" ht="20.100000000000001" customHeight="1" x14ac:dyDescent="0.3">
      <c r="A318" s="191"/>
      <c r="B318" s="191"/>
      <c r="C318" s="191"/>
      <c r="D318" s="191"/>
    </row>
    <row r="319" spans="1:4" ht="20.100000000000001" customHeight="1" x14ac:dyDescent="0.3">
      <c r="A319" s="191"/>
      <c r="B319" s="191"/>
      <c r="C319" s="191"/>
      <c r="D319" s="191"/>
    </row>
    <row r="320" spans="1:4" ht="20.100000000000001" customHeight="1" x14ac:dyDescent="0.3">
      <c r="A320" s="191"/>
      <c r="B320" s="191"/>
      <c r="C320" s="191"/>
      <c r="D320" s="191"/>
    </row>
    <row r="321" spans="1:4" ht="20.100000000000001" customHeight="1" x14ac:dyDescent="0.3">
      <c r="A321" s="191"/>
      <c r="B321" s="191"/>
      <c r="C321" s="191"/>
      <c r="D321" s="191"/>
    </row>
    <row r="322" spans="1:4" ht="20.100000000000001" customHeight="1" x14ac:dyDescent="0.3">
      <c r="A322" s="191"/>
      <c r="B322" s="191"/>
      <c r="C322" s="191"/>
      <c r="D322" s="191"/>
    </row>
    <row r="323" spans="1:4" ht="20.100000000000001" customHeight="1" x14ac:dyDescent="0.3">
      <c r="A323" s="191"/>
      <c r="B323" s="191"/>
      <c r="C323" s="191"/>
      <c r="D323" s="191"/>
    </row>
    <row r="324" spans="1:4" ht="20.100000000000001" customHeight="1" x14ac:dyDescent="0.3">
      <c r="A324" s="191"/>
      <c r="B324" s="191"/>
      <c r="C324" s="191"/>
      <c r="D324" s="191"/>
    </row>
    <row r="325" spans="1:4" ht="20.100000000000001" customHeight="1" x14ac:dyDescent="0.3">
      <c r="A325" s="191"/>
      <c r="B325" s="191"/>
      <c r="C325" s="191"/>
      <c r="D325" s="191"/>
    </row>
    <row r="326" spans="1:4" ht="20.100000000000001" customHeight="1" x14ac:dyDescent="0.3">
      <c r="A326" s="191"/>
      <c r="B326" s="191"/>
      <c r="C326" s="191"/>
      <c r="D326" s="191"/>
    </row>
    <row r="327" spans="1:4" ht="20.100000000000001" customHeight="1" x14ac:dyDescent="0.3">
      <c r="A327" s="191"/>
      <c r="B327" s="191"/>
      <c r="C327" s="191"/>
      <c r="D327" s="191"/>
    </row>
    <row r="328" spans="1:4" ht="20.100000000000001" customHeight="1" x14ac:dyDescent="0.3">
      <c r="A328" s="191"/>
      <c r="B328" s="191"/>
      <c r="C328" s="191"/>
      <c r="D328" s="191"/>
    </row>
    <row r="329" spans="1:4" ht="20.100000000000001" customHeight="1" x14ac:dyDescent="0.3">
      <c r="A329" s="191"/>
      <c r="B329" s="191"/>
      <c r="C329" s="191"/>
      <c r="D329" s="191"/>
    </row>
    <row r="330" spans="1:4" ht="20.100000000000001" customHeight="1" x14ac:dyDescent="0.3">
      <c r="A330" s="191"/>
      <c r="B330" s="191"/>
      <c r="C330" s="191"/>
      <c r="D330" s="191"/>
    </row>
    <row r="331" spans="1:4" ht="20.100000000000001" customHeight="1" x14ac:dyDescent="0.3">
      <c r="A331" s="191"/>
      <c r="B331" s="191"/>
      <c r="C331" s="191"/>
      <c r="D331" s="191"/>
    </row>
    <row r="332" spans="1:4" ht="20.100000000000001" customHeight="1" x14ac:dyDescent="0.3">
      <c r="A332" s="191"/>
      <c r="B332" s="191"/>
      <c r="C332" s="191"/>
      <c r="D332" s="191"/>
    </row>
    <row r="333" spans="1:4" ht="20.100000000000001" customHeight="1" x14ac:dyDescent="0.3">
      <c r="A333" s="191"/>
      <c r="B333" s="191"/>
      <c r="C333" s="191"/>
      <c r="D333" s="191"/>
    </row>
    <row r="334" spans="1:4" ht="20.100000000000001" customHeight="1" x14ac:dyDescent="0.3">
      <c r="A334" s="191"/>
      <c r="B334" s="191"/>
      <c r="C334" s="191"/>
      <c r="D334" s="191"/>
    </row>
    <row r="335" spans="1:4" ht="20.100000000000001" customHeight="1" x14ac:dyDescent="0.3">
      <c r="A335" s="191"/>
      <c r="B335" s="191"/>
      <c r="C335" s="191"/>
      <c r="D335" s="191"/>
    </row>
    <row r="336" spans="1:4" ht="20.100000000000001" customHeight="1" x14ac:dyDescent="0.3">
      <c r="A336" s="191"/>
      <c r="B336" s="191"/>
      <c r="C336" s="191"/>
      <c r="D336" s="191"/>
    </row>
    <row r="337" spans="1:4" ht="20.100000000000001" customHeight="1" x14ac:dyDescent="0.3">
      <c r="A337" s="191"/>
      <c r="B337" s="191"/>
      <c r="C337" s="191"/>
      <c r="D337" s="191"/>
    </row>
    <row r="338" spans="1:4" ht="20.100000000000001" customHeight="1" x14ac:dyDescent="0.3">
      <c r="A338" s="191"/>
      <c r="B338" s="191"/>
      <c r="C338" s="191"/>
      <c r="D338" s="191"/>
    </row>
    <row r="339" spans="1:4" ht="20.100000000000001" customHeight="1" x14ac:dyDescent="0.3">
      <c r="A339" s="191"/>
      <c r="B339" s="191"/>
      <c r="C339" s="191"/>
      <c r="D339" s="191"/>
    </row>
    <row r="340" spans="1:4" ht="20.100000000000001" customHeight="1" x14ac:dyDescent="0.3">
      <c r="A340" s="191"/>
      <c r="B340" s="191"/>
      <c r="C340" s="191"/>
      <c r="D340" s="191"/>
    </row>
    <row r="341" spans="1:4" ht="20.100000000000001" customHeight="1" x14ac:dyDescent="0.3">
      <c r="A341" s="191"/>
      <c r="B341" s="191"/>
      <c r="C341" s="191"/>
      <c r="D341" s="191"/>
    </row>
    <row r="342" spans="1:4" ht="20.100000000000001" customHeight="1" x14ac:dyDescent="0.3">
      <c r="A342" s="191"/>
      <c r="B342" s="191"/>
      <c r="C342" s="191"/>
      <c r="D342" s="191"/>
    </row>
    <row r="343" spans="1:4" ht="20.100000000000001" customHeight="1" x14ac:dyDescent="0.3">
      <c r="A343" s="191"/>
      <c r="B343" s="191"/>
      <c r="C343" s="191"/>
      <c r="D343" s="191"/>
    </row>
    <row r="344" spans="1:4" ht="20.100000000000001" customHeight="1" x14ac:dyDescent="0.3">
      <c r="A344" s="191"/>
      <c r="B344" s="191"/>
      <c r="C344" s="191"/>
      <c r="D344" s="191"/>
    </row>
    <row r="345" spans="1:4" ht="20.100000000000001" customHeight="1" x14ac:dyDescent="0.3">
      <c r="A345" s="191"/>
      <c r="B345" s="191"/>
      <c r="C345" s="191"/>
      <c r="D345" s="191"/>
    </row>
    <row r="346" spans="1:4" ht="20.100000000000001" customHeight="1" x14ac:dyDescent="0.3">
      <c r="A346" s="191"/>
      <c r="B346" s="191"/>
      <c r="C346" s="191"/>
      <c r="D346" s="191"/>
    </row>
    <row r="347" spans="1:4" ht="20.100000000000001" customHeight="1" x14ac:dyDescent="0.3">
      <c r="A347" s="191"/>
      <c r="B347" s="191"/>
      <c r="C347" s="191"/>
      <c r="D347" s="191"/>
    </row>
    <row r="348" spans="1:4" ht="20.100000000000001" customHeight="1" x14ac:dyDescent="0.3">
      <c r="A348" s="191"/>
      <c r="B348" s="191"/>
      <c r="C348" s="191"/>
      <c r="D348" s="191"/>
    </row>
    <row r="349" spans="1:4" ht="20.100000000000001" customHeight="1" x14ac:dyDescent="0.3">
      <c r="A349" s="191"/>
      <c r="B349" s="191"/>
      <c r="C349" s="191"/>
      <c r="D349" s="191"/>
    </row>
    <row r="350" spans="1:4" ht="20.100000000000001" customHeight="1" x14ac:dyDescent="0.3">
      <c r="A350" s="191"/>
      <c r="B350" s="191"/>
      <c r="C350" s="191"/>
      <c r="D350" s="191"/>
    </row>
    <row r="351" spans="1:4" ht="20.100000000000001" customHeight="1" x14ac:dyDescent="0.3">
      <c r="A351" s="191"/>
      <c r="B351" s="191"/>
      <c r="C351" s="191"/>
      <c r="D351" s="191"/>
    </row>
    <row r="352" spans="1:4" ht="20.100000000000001" customHeight="1" x14ac:dyDescent="0.3">
      <c r="A352" s="191"/>
      <c r="B352" s="191"/>
      <c r="C352" s="191"/>
      <c r="D352" s="191"/>
    </row>
    <row r="353" spans="1:4" ht="20.100000000000001" customHeight="1" x14ac:dyDescent="0.3">
      <c r="A353" s="191"/>
      <c r="B353" s="191"/>
      <c r="C353" s="191"/>
      <c r="D353" s="191"/>
    </row>
    <row r="354" spans="1:4" ht="20.100000000000001" customHeight="1" x14ac:dyDescent="0.3">
      <c r="A354" s="191"/>
      <c r="B354" s="191"/>
      <c r="C354" s="191"/>
      <c r="D354" s="191"/>
    </row>
    <row r="355" spans="1:4" ht="20.100000000000001" customHeight="1" x14ac:dyDescent="0.3">
      <c r="A355" s="191"/>
      <c r="B355" s="191"/>
      <c r="C355" s="191"/>
      <c r="D355" s="191"/>
    </row>
    <row r="356" spans="1:4" ht="20.100000000000001" customHeight="1" x14ac:dyDescent="0.3">
      <c r="A356" s="191"/>
      <c r="B356" s="191"/>
      <c r="C356" s="191"/>
      <c r="D356" s="191"/>
    </row>
    <row r="357" spans="1:4" ht="20.100000000000001" customHeight="1" x14ac:dyDescent="0.3">
      <c r="A357" s="191"/>
      <c r="B357" s="191"/>
      <c r="C357" s="191"/>
      <c r="D357" s="191"/>
    </row>
    <row r="358" spans="1:4" ht="20.100000000000001" customHeight="1" x14ac:dyDescent="0.3">
      <c r="A358" s="191"/>
      <c r="B358" s="191"/>
      <c r="C358" s="191"/>
      <c r="D358" s="191"/>
    </row>
    <row r="359" spans="1:4" ht="20.100000000000001" customHeight="1" x14ac:dyDescent="0.3">
      <c r="A359" s="191"/>
      <c r="B359" s="191"/>
      <c r="C359" s="191"/>
      <c r="D359" s="191"/>
    </row>
    <row r="360" spans="1:4" ht="20.100000000000001" customHeight="1" x14ac:dyDescent="0.3">
      <c r="A360" s="191"/>
      <c r="B360" s="191"/>
      <c r="C360" s="191"/>
      <c r="D360" s="191"/>
    </row>
    <row r="361" spans="1:4" ht="20.100000000000001" customHeight="1" x14ac:dyDescent="0.3">
      <c r="A361" s="191"/>
      <c r="B361" s="191"/>
      <c r="C361" s="191"/>
      <c r="D361" s="191"/>
    </row>
    <row r="362" spans="1:4" ht="20.100000000000001" customHeight="1" x14ac:dyDescent="0.3">
      <c r="A362" s="191"/>
      <c r="B362" s="191"/>
      <c r="C362" s="191"/>
      <c r="D362" s="191"/>
    </row>
    <row r="363" spans="1:4" ht="20.100000000000001" customHeight="1" x14ac:dyDescent="0.3">
      <c r="A363" s="191"/>
      <c r="B363" s="191"/>
      <c r="C363" s="191"/>
      <c r="D363" s="191"/>
    </row>
    <row r="364" spans="1:4" ht="20.100000000000001" customHeight="1" x14ac:dyDescent="0.3">
      <c r="A364" s="191"/>
      <c r="B364" s="191"/>
      <c r="C364" s="191"/>
      <c r="D364" s="191"/>
    </row>
    <row r="365" spans="1:4" ht="20.100000000000001" customHeight="1" x14ac:dyDescent="0.3">
      <c r="A365" s="191"/>
      <c r="B365" s="191"/>
      <c r="C365" s="191"/>
      <c r="D365" s="191"/>
    </row>
    <row r="366" spans="1:4" ht="20.100000000000001" customHeight="1" x14ac:dyDescent="0.3">
      <c r="A366" s="191"/>
      <c r="B366" s="191"/>
      <c r="C366" s="191"/>
      <c r="D366" s="191"/>
    </row>
    <row r="367" spans="1:4" ht="20.100000000000001" customHeight="1" x14ac:dyDescent="0.3">
      <c r="A367" s="191"/>
      <c r="B367" s="191"/>
      <c r="C367" s="191"/>
      <c r="D367" s="191"/>
    </row>
    <row r="368" spans="1:4" ht="20.100000000000001" customHeight="1" x14ac:dyDescent="0.3">
      <c r="A368" s="191"/>
      <c r="B368" s="191"/>
      <c r="C368" s="191"/>
      <c r="D368" s="191"/>
    </row>
    <row r="369" spans="1:4" ht="20.100000000000001" customHeight="1" x14ac:dyDescent="0.3">
      <c r="A369" s="191"/>
      <c r="B369" s="191"/>
      <c r="C369" s="191"/>
      <c r="D369" s="191"/>
    </row>
    <row r="370" spans="1:4" ht="20.100000000000001" customHeight="1" x14ac:dyDescent="0.3">
      <c r="A370" s="191"/>
      <c r="B370" s="191"/>
      <c r="C370" s="191"/>
      <c r="D370" s="191"/>
    </row>
    <row r="371" spans="1:4" ht="20.100000000000001" customHeight="1" x14ac:dyDescent="0.3">
      <c r="A371" s="191"/>
      <c r="B371" s="191"/>
      <c r="C371" s="191"/>
      <c r="D371" s="191"/>
    </row>
    <row r="372" spans="1:4" ht="20.100000000000001" customHeight="1" x14ac:dyDescent="0.3">
      <c r="A372" s="191"/>
      <c r="B372" s="191"/>
      <c r="C372" s="191"/>
      <c r="D372" s="191"/>
    </row>
    <row r="373" spans="1:4" ht="20.100000000000001" customHeight="1" x14ac:dyDescent="0.3">
      <c r="A373" s="191"/>
      <c r="B373" s="191"/>
      <c r="C373" s="191"/>
      <c r="D373" s="191"/>
    </row>
    <row r="374" spans="1:4" ht="20.100000000000001" customHeight="1" x14ac:dyDescent="0.3">
      <c r="A374" s="191"/>
      <c r="B374" s="191"/>
      <c r="C374" s="191"/>
      <c r="D374" s="191"/>
    </row>
    <row r="375" spans="1:4" ht="20.100000000000001" customHeight="1" x14ac:dyDescent="0.3">
      <c r="A375" s="191"/>
      <c r="B375" s="191"/>
      <c r="C375" s="191"/>
      <c r="D375" s="191"/>
    </row>
    <row r="376" spans="1:4" ht="20.100000000000001" customHeight="1" x14ac:dyDescent="0.3">
      <c r="A376" s="191"/>
      <c r="B376" s="191"/>
      <c r="C376" s="191"/>
      <c r="D376" s="191"/>
    </row>
    <row r="377" spans="1:4" ht="20.100000000000001" customHeight="1" x14ac:dyDescent="0.3">
      <c r="A377" s="191"/>
      <c r="B377" s="191"/>
      <c r="C377" s="191"/>
      <c r="D377" s="191"/>
    </row>
    <row r="378" spans="1:4" ht="20.100000000000001" customHeight="1" x14ac:dyDescent="0.3">
      <c r="A378" s="191"/>
      <c r="B378" s="191"/>
      <c r="C378" s="191"/>
      <c r="D378" s="191"/>
    </row>
    <row r="379" spans="1:4" ht="20.100000000000001" customHeight="1" x14ac:dyDescent="0.3">
      <c r="A379" s="191"/>
      <c r="B379" s="191"/>
      <c r="C379" s="191"/>
      <c r="D379" s="191"/>
    </row>
    <row r="380" spans="1:4" ht="20.100000000000001" customHeight="1" x14ac:dyDescent="0.3">
      <c r="A380" s="191"/>
      <c r="B380" s="191"/>
      <c r="C380" s="191"/>
      <c r="D380" s="191"/>
    </row>
    <row r="381" spans="1:4" ht="20.100000000000001" customHeight="1" x14ac:dyDescent="0.3">
      <c r="A381" s="191"/>
      <c r="B381" s="191"/>
      <c r="C381" s="191"/>
      <c r="D381" s="191"/>
    </row>
    <row r="382" spans="1:4" ht="20.100000000000001" customHeight="1" x14ac:dyDescent="0.3">
      <c r="A382" s="191"/>
      <c r="B382" s="191"/>
      <c r="C382" s="191"/>
      <c r="D382" s="191"/>
    </row>
    <row r="383" spans="1:4" ht="20.100000000000001" customHeight="1" x14ac:dyDescent="0.3">
      <c r="A383" s="191"/>
      <c r="B383" s="191"/>
      <c r="C383" s="191"/>
      <c r="D383" s="191"/>
    </row>
    <row r="384" spans="1:4" ht="20.100000000000001" customHeight="1" x14ac:dyDescent="0.3">
      <c r="A384" s="191"/>
      <c r="B384" s="191"/>
      <c r="C384" s="191"/>
      <c r="D384" s="191"/>
    </row>
    <row r="385" spans="1:4" ht="20.100000000000001" customHeight="1" x14ac:dyDescent="0.3">
      <c r="A385" s="191"/>
      <c r="B385" s="191"/>
      <c r="C385" s="191"/>
      <c r="D385" s="191"/>
    </row>
    <row r="386" spans="1:4" ht="20.100000000000001" customHeight="1" x14ac:dyDescent="0.3">
      <c r="A386" s="191"/>
      <c r="B386" s="191"/>
      <c r="C386" s="191"/>
      <c r="D386" s="191"/>
    </row>
    <row r="387" spans="1:4" ht="20.100000000000001" customHeight="1" x14ac:dyDescent="0.3">
      <c r="A387" s="191"/>
      <c r="B387" s="191"/>
      <c r="C387" s="191"/>
      <c r="D387" s="191"/>
    </row>
    <row r="388" spans="1:4" ht="20.100000000000001" customHeight="1" x14ac:dyDescent="0.3">
      <c r="A388" s="191"/>
      <c r="B388" s="191"/>
      <c r="C388" s="191"/>
      <c r="D388" s="191"/>
    </row>
    <row r="389" spans="1:4" ht="20.100000000000001" customHeight="1" x14ac:dyDescent="0.3">
      <c r="A389" s="191"/>
      <c r="B389" s="191"/>
      <c r="C389" s="191"/>
      <c r="D389" s="191"/>
    </row>
    <row r="390" spans="1:4" ht="20.100000000000001" customHeight="1" x14ac:dyDescent="0.3">
      <c r="A390" s="191"/>
      <c r="B390" s="191"/>
      <c r="C390" s="191"/>
      <c r="D390" s="191"/>
    </row>
    <row r="391" spans="1:4" ht="20.100000000000001" customHeight="1" x14ac:dyDescent="0.3">
      <c r="A391" s="191"/>
      <c r="B391" s="191"/>
      <c r="C391" s="191"/>
      <c r="D391" s="191"/>
    </row>
    <row r="392" spans="1:4" ht="20.100000000000001" customHeight="1" x14ac:dyDescent="0.3">
      <c r="A392" s="191"/>
      <c r="B392" s="191"/>
      <c r="C392" s="191"/>
      <c r="D392" s="191"/>
    </row>
    <row r="393" spans="1:4" ht="20.100000000000001" customHeight="1" x14ac:dyDescent="0.3">
      <c r="A393" s="191"/>
      <c r="B393" s="191"/>
      <c r="C393" s="191"/>
      <c r="D393" s="191"/>
    </row>
    <row r="394" spans="1:4" ht="20.100000000000001" customHeight="1" x14ac:dyDescent="0.3">
      <c r="A394" s="191"/>
      <c r="B394" s="191"/>
      <c r="C394" s="191"/>
      <c r="D394" s="191"/>
    </row>
    <row r="395" spans="1:4" ht="20.100000000000001" customHeight="1" x14ac:dyDescent="0.3">
      <c r="A395" s="191"/>
      <c r="B395" s="191"/>
      <c r="C395" s="191"/>
      <c r="D395" s="191"/>
    </row>
    <row r="396" spans="1:4" ht="20.100000000000001" customHeight="1" x14ac:dyDescent="0.3">
      <c r="A396" s="191"/>
      <c r="B396" s="191"/>
      <c r="C396" s="191"/>
      <c r="D396" s="191"/>
    </row>
    <row r="397" spans="1:4" ht="20.100000000000001" customHeight="1" x14ac:dyDescent="0.3">
      <c r="A397" s="191"/>
      <c r="B397" s="191"/>
      <c r="C397" s="191"/>
      <c r="D397" s="191"/>
    </row>
    <row r="398" spans="1:4" ht="20.100000000000001" customHeight="1" x14ac:dyDescent="0.3">
      <c r="A398" s="191"/>
      <c r="B398" s="191"/>
      <c r="C398" s="191"/>
      <c r="D398" s="191"/>
    </row>
    <row r="399" spans="1:4" ht="20.100000000000001" customHeight="1" x14ac:dyDescent="0.3">
      <c r="A399" s="191"/>
      <c r="B399" s="191"/>
      <c r="C399" s="191"/>
      <c r="D399" s="191"/>
    </row>
    <row r="400" spans="1:4" ht="20.100000000000001" customHeight="1" x14ac:dyDescent="0.3">
      <c r="A400" s="191"/>
      <c r="B400" s="191"/>
      <c r="C400" s="191"/>
      <c r="D400" s="191"/>
    </row>
    <row r="401" spans="1:4" ht="20.100000000000001" customHeight="1" x14ac:dyDescent="0.3">
      <c r="A401" s="191"/>
      <c r="B401" s="191"/>
      <c r="C401" s="191"/>
      <c r="D401" s="191"/>
    </row>
    <row r="402" spans="1:4" ht="20.100000000000001" customHeight="1" x14ac:dyDescent="0.3">
      <c r="A402" s="191"/>
      <c r="B402" s="191"/>
      <c r="C402" s="191"/>
      <c r="D402" s="191"/>
    </row>
    <row r="403" spans="1:4" ht="20.100000000000001" customHeight="1" x14ac:dyDescent="0.3">
      <c r="A403" s="191"/>
      <c r="B403" s="191"/>
      <c r="C403" s="191"/>
      <c r="D403" s="191"/>
    </row>
    <row r="404" spans="1:4" ht="20.100000000000001" customHeight="1" x14ac:dyDescent="0.3">
      <c r="A404" s="191"/>
      <c r="B404" s="191"/>
      <c r="C404" s="191"/>
      <c r="D404" s="191"/>
    </row>
    <row r="405" spans="1:4" ht="20.100000000000001" customHeight="1" x14ac:dyDescent="0.3">
      <c r="A405" s="191"/>
      <c r="B405" s="191"/>
      <c r="C405" s="191"/>
      <c r="D405" s="191"/>
    </row>
    <row r="406" spans="1:4" ht="20.100000000000001" customHeight="1" x14ac:dyDescent="0.3">
      <c r="A406" s="191"/>
      <c r="B406" s="191"/>
      <c r="C406" s="191"/>
      <c r="D406" s="191"/>
    </row>
    <row r="407" spans="1:4" ht="20.100000000000001" customHeight="1" x14ac:dyDescent="0.3">
      <c r="A407" s="191"/>
      <c r="B407" s="191"/>
      <c r="C407" s="191"/>
      <c r="D407" s="191"/>
    </row>
    <row r="408" spans="1:4" ht="20.100000000000001" customHeight="1" x14ac:dyDescent="0.3">
      <c r="A408" s="191"/>
      <c r="B408" s="191"/>
      <c r="C408" s="191"/>
      <c r="D408" s="191"/>
    </row>
    <row r="409" spans="1:4" ht="20.100000000000001" customHeight="1" x14ac:dyDescent="0.3">
      <c r="A409" s="191"/>
      <c r="B409" s="191"/>
      <c r="C409" s="191"/>
      <c r="D409" s="191"/>
    </row>
    <row r="410" spans="1:4" ht="20.100000000000001" customHeight="1" x14ac:dyDescent="0.3">
      <c r="A410" s="191"/>
      <c r="B410" s="191"/>
      <c r="C410" s="191"/>
      <c r="D410" s="191"/>
    </row>
    <row r="411" spans="1:4" ht="20.100000000000001" customHeight="1" x14ac:dyDescent="0.3">
      <c r="A411" s="191"/>
      <c r="B411" s="191"/>
      <c r="C411" s="191"/>
      <c r="D411" s="191"/>
    </row>
    <row r="412" spans="1:4" ht="20.100000000000001" customHeight="1" x14ac:dyDescent="0.3">
      <c r="A412" s="191"/>
      <c r="B412" s="191"/>
      <c r="C412" s="191"/>
      <c r="D412" s="191"/>
    </row>
    <row r="413" spans="1:4" ht="20.100000000000001" customHeight="1" x14ac:dyDescent="0.3">
      <c r="A413" s="191"/>
      <c r="B413" s="191"/>
      <c r="C413" s="191"/>
      <c r="D413" s="191"/>
    </row>
    <row r="414" spans="1:4" ht="20.100000000000001" customHeight="1" x14ac:dyDescent="0.3">
      <c r="A414" s="191"/>
      <c r="B414" s="191"/>
      <c r="C414" s="191"/>
      <c r="D414" s="191"/>
    </row>
    <row r="415" spans="1:4" ht="20.100000000000001" customHeight="1" x14ac:dyDescent="0.3">
      <c r="A415" s="191"/>
      <c r="B415" s="191"/>
      <c r="C415" s="191"/>
      <c r="D415" s="191"/>
    </row>
    <row r="416" spans="1:4" ht="20.100000000000001" customHeight="1" x14ac:dyDescent="0.3">
      <c r="A416" s="191"/>
      <c r="B416" s="191"/>
      <c r="C416" s="191"/>
      <c r="D416" s="191"/>
    </row>
    <row r="417" spans="1:4" ht="20.100000000000001" customHeight="1" x14ac:dyDescent="0.3">
      <c r="A417" s="191"/>
      <c r="B417" s="191"/>
      <c r="C417" s="191"/>
      <c r="D417" s="191"/>
    </row>
    <row r="418" spans="1:4" ht="20.100000000000001" customHeight="1" x14ac:dyDescent="0.3">
      <c r="A418" s="191"/>
      <c r="B418" s="191"/>
      <c r="C418" s="191"/>
      <c r="D418" s="191"/>
    </row>
    <row r="419" spans="1:4" ht="20.100000000000001" customHeight="1" x14ac:dyDescent="0.3">
      <c r="A419" s="191"/>
      <c r="B419" s="191"/>
      <c r="C419" s="191"/>
      <c r="D419" s="191"/>
    </row>
    <row r="420" spans="1:4" ht="20.100000000000001" customHeight="1" x14ac:dyDescent="0.3">
      <c r="A420" s="191"/>
      <c r="B420" s="191"/>
      <c r="C420" s="191"/>
      <c r="D420" s="191"/>
    </row>
    <row r="421" spans="1:4" ht="20.100000000000001" customHeight="1" x14ac:dyDescent="0.3">
      <c r="A421" s="191"/>
      <c r="B421" s="191"/>
      <c r="C421" s="191"/>
      <c r="D421" s="191"/>
    </row>
    <row r="422" spans="1:4" ht="20.100000000000001" customHeight="1" x14ac:dyDescent="0.3">
      <c r="A422" s="191"/>
      <c r="B422" s="191"/>
      <c r="C422" s="191"/>
      <c r="D422" s="191"/>
    </row>
    <row r="423" spans="1:4" ht="20.100000000000001" customHeight="1" x14ac:dyDescent="0.3">
      <c r="A423" s="191"/>
      <c r="B423" s="191"/>
      <c r="C423" s="191"/>
      <c r="D423" s="191"/>
    </row>
    <row r="424" spans="1:4" ht="20.100000000000001" customHeight="1" x14ac:dyDescent="0.3">
      <c r="A424" s="191"/>
      <c r="B424" s="191"/>
      <c r="C424" s="191"/>
      <c r="D424" s="191"/>
    </row>
    <row r="425" spans="1:4" ht="20.100000000000001" customHeight="1" x14ac:dyDescent="0.3">
      <c r="A425" s="191"/>
      <c r="B425" s="191"/>
      <c r="C425" s="191"/>
      <c r="D425" s="191"/>
    </row>
    <row r="426" spans="1:4" ht="20.100000000000001" customHeight="1" x14ac:dyDescent="0.3">
      <c r="A426" s="191"/>
      <c r="B426" s="191"/>
      <c r="C426" s="191"/>
      <c r="D426" s="191"/>
    </row>
    <row r="427" spans="1:4" ht="20.100000000000001" customHeight="1" x14ac:dyDescent="0.3">
      <c r="A427" s="191"/>
      <c r="B427" s="191"/>
      <c r="C427" s="191"/>
      <c r="D427" s="191"/>
    </row>
    <row r="428" spans="1:4" ht="20.100000000000001" customHeight="1" x14ac:dyDescent="0.3">
      <c r="A428" s="191"/>
      <c r="B428" s="191"/>
      <c r="C428" s="191"/>
      <c r="D428" s="191"/>
    </row>
    <row r="429" spans="1:4" ht="20.100000000000001" customHeight="1" x14ac:dyDescent="0.3">
      <c r="A429" s="191"/>
      <c r="B429" s="191"/>
      <c r="C429" s="191"/>
      <c r="D429" s="191"/>
    </row>
    <row r="430" spans="1:4" ht="20.100000000000001" customHeight="1" x14ac:dyDescent="0.3">
      <c r="A430" s="191"/>
      <c r="B430" s="191"/>
      <c r="C430" s="191"/>
      <c r="D430" s="191"/>
    </row>
    <row r="431" spans="1:4" ht="20.100000000000001" customHeight="1" x14ac:dyDescent="0.3">
      <c r="A431" s="191"/>
      <c r="B431" s="191"/>
      <c r="C431" s="191"/>
      <c r="D431" s="191"/>
    </row>
    <row r="432" spans="1:4" ht="20.100000000000001" customHeight="1" x14ac:dyDescent="0.3">
      <c r="A432" s="191"/>
      <c r="B432" s="191"/>
      <c r="C432" s="191"/>
      <c r="D432" s="191"/>
    </row>
    <row r="433" spans="1:4" ht="20.100000000000001" customHeight="1" x14ac:dyDescent="0.3">
      <c r="A433" s="191"/>
      <c r="B433" s="191"/>
      <c r="C433" s="191"/>
      <c r="D433" s="191"/>
    </row>
    <row r="434" spans="1:4" ht="20.100000000000001" customHeight="1" x14ac:dyDescent="0.3">
      <c r="A434" s="191"/>
      <c r="B434" s="191"/>
      <c r="C434" s="191"/>
      <c r="D434" s="191"/>
    </row>
    <row r="435" spans="1:4" ht="20.100000000000001" customHeight="1" x14ac:dyDescent="0.3">
      <c r="A435" s="191"/>
      <c r="B435" s="191"/>
      <c r="C435" s="191"/>
      <c r="D435" s="191"/>
    </row>
    <row r="436" spans="1:4" ht="20.100000000000001" customHeight="1" x14ac:dyDescent="0.3">
      <c r="A436" s="191"/>
      <c r="B436" s="191"/>
      <c r="C436" s="191"/>
      <c r="D436" s="191"/>
    </row>
    <row r="437" spans="1:4" ht="20.100000000000001" customHeight="1" x14ac:dyDescent="0.3">
      <c r="A437" s="191"/>
      <c r="B437" s="191"/>
      <c r="C437" s="191"/>
      <c r="D437" s="191"/>
    </row>
    <row r="438" spans="1:4" ht="20.100000000000001" customHeight="1" x14ac:dyDescent="0.3">
      <c r="A438" s="191"/>
      <c r="B438" s="191"/>
      <c r="C438" s="191"/>
      <c r="D438" s="191"/>
    </row>
    <row r="439" spans="1:4" ht="20.100000000000001" customHeight="1" x14ac:dyDescent="0.3">
      <c r="A439" s="191"/>
      <c r="B439" s="191"/>
      <c r="C439" s="191"/>
      <c r="D439" s="191"/>
    </row>
    <row r="440" spans="1:4" ht="20.100000000000001" customHeight="1" x14ac:dyDescent="0.3">
      <c r="A440" s="191"/>
      <c r="B440" s="191"/>
      <c r="C440" s="191"/>
      <c r="D440" s="191"/>
    </row>
    <row r="441" spans="1:4" ht="20.100000000000001" customHeight="1" x14ac:dyDescent="0.3">
      <c r="A441" s="191"/>
      <c r="B441" s="191"/>
      <c r="C441" s="191"/>
      <c r="D441" s="191"/>
    </row>
    <row r="442" spans="1:4" ht="20.100000000000001" customHeight="1" x14ac:dyDescent="0.3">
      <c r="A442" s="191"/>
      <c r="B442" s="191"/>
      <c r="C442" s="191"/>
      <c r="D442" s="191"/>
    </row>
    <row r="443" spans="1:4" ht="20.100000000000001" customHeight="1" x14ac:dyDescent="0.3">
      <c r="A443" s="191"/>
      <c r="B443" s="191"/>
      <c r="C443" s="191"/>
      <c r="D443" s="191"/>
    </row>
    <row r="444" spans="1:4" ht="20.100000000000001" customHeight="1" x14ac:dyDescent="0.3">
      <c r="A444" s="191"/>
      <c r="B444" s="191"/>
      <c r="C444" s="191"/>
      <c r="D444" s="191"/>
    </row>
    <row r="445" spans="1:4" ht="20.100000000000001" customHeight="1" x14ac:dyDescent="0.3">
      <c r="A445" s="191"/>
      <c r="B445" s="191"/>
      <c r="C445" s="191"/>
      <c r="D445" s="191"/>
    </row>
    <row r="446" spans="1:4" ht="20.100000000000001" customHeight="1" x14ac:dyDescent="0.3">
      <c r="A446" s="191"/>
      <c r="B446" s="191"/>
      <c r="C446" s="191"/>
      <c r="D446" s="191"/>
    </row>
    <row r="447" spans="1:4" ht="20.100000000000001" customHeight="1" x14ac:dyDescent="0.3">
      <c r="A447" s="191"/>
      <c r="B447" s="191"/>
      <c r="C447" s="191"/>
      <c r="D447" s="191"/>
    </row>
    <row r="448" spans="1:4" ht="20.100000000000001" customHeight="1" x14ac:dyDescent="0.3">
      <c r="A448" s="191"/>
      <c r="B448" s="191"/>
      <c r="C448" s="191"/>
      <c r="D448" s="191"/>
    </row>
    <row r="449" spans="1:4" ht="20.100000000000001" customHeight="1" x14ac:dyDescent="0.3">
      <c r="A449" s="191"/>
      <c r="B449" s="191"/>
      <c r="C449" s="191"/>
      <c r="D449" s="191"/>
    </row>
    <row r="450" spans="1:4" ht="20.100000000000001" customHeight="1" x14ac:dyDescent="0.3">
      <c r="A450" s="191"/>
      <c r="B450" s="191"/>
      <c r="C450" s="191"/>
      <c r="D450" s="191"/>
    </row>
    <row r="451" spans="1:4" ht="20.100000000000001" customHeight="1" x14ac:dyDescent="0.3">
      <c r="A451" s="191"/>
      <c r="B451" s="191"/>
      <c r="C451" s="191"/>
      <c r="D451" s="191"/>
    </row>
    <row r="452" spans="1:4" ht="20.100000000000001" customHeight="1" x14ac:dyDescent="0.3">
      <c r="A452" s="191"/>
      <c r="B452" s="191"/>
      <c r="C452" s="191"/>
      <c r="D452" s="191"/>
    </row>
    <row r="453" spans="1:4" ht="20.100000000000001" customHeight="1" x14ac:dyDescent="0.3">
      <c r="A453" s="191"/>
      <c r="B453" s="191"/>
      <c r="C453" s="191"/>
      <c r="D453" s="191"/>
    </row>
    <row r="454" spans="1:4" ht="20.100000000000001" customHeight="1" x14ac:dyDescent="0.3">
      <c r="A454" s="191"/>
      <c r="B454" s="191"/>
      <c r="C454" s="191"/>
      <c r="D454" s="191"/>
    </row>
    <row r="455" spans="1:4" ht="20.100000000000001" customHeight="1" x14ac:dyDescent="0.3">
      <c r="A455" s="191"/>
      <c r="B455" s="191"/>
      <c r="C455" s="191"/>
      <c r="D455" s="191"/>
    </row>
    <row r="456" spans="1:4" ht="20.100000000000001" customHeight="1" x14ac:dyDescent="0.3">
      <c r="A456" s="191"/>
      <c r="B456" s="191"/>
      <c r="C456" s="191"/>
      <c r="D456" s="191"/>
    </row>
    <row r="457" spans="1:4" ht="20.100000000000001" customHeight="1" x14ac:dyDescent="0.3">
      <c r="A457" s="191"/>
      <c r="B457" s="191"/>
      <c r="C457" s="191"/>
      <c r="D457" s="191"/>
    </row>
    <row r="458" spans="1:4" ht="20.100000000000001" customHeight="1" x14ac:dyDescent="0.3">
      <c r="A458" s="191"/>
      <c r="B458" s="191"/>
      <c r="C458" s="191"/>
      <c r="D458" s="191"/>
    </row>
    <row r="459" spans="1:4" ht="20.100000000000001" customHeight="1" x14ac:dyDescent="0.3">
      <c r="A459" s="191"/>
      <c r="B459" s="191"/>
      <c r="C459" s="191"/>
      <c r="D459" s="191"/>
    </row>
    <row r="460" spans="1:4" ht="20.100000000000001" customHeight="1" x14ac:dyDescent="0.3">
      <c r="A460" s="191"/>
      <c r="B460" s="191"/>
      <c r="C460" s="191"/>
      <c r="D460" s="191"/>
    </row>
    <row r="461" spans="1:4" ht="20.100000000000001" customHeight="1" x14ac:dyDescent="0.3">
      <c r="A461" s="191"/>
      <c r="B461" s="191"/>
      <c r="C461" s="191"/>
      <c r="D461" s="191"/>
    </row>
    <row r="462" spans="1:4" ht="20.100000000000001" customHeight="1" x14ac:dyDescent="0.3">
      <c r="A462" s="191"/>
      <c r="B462" s="191"/>
      <c r="C462" s="191"/>
      <c r="D462" s="191"/>
    </row>
    <row r="463" spans="1:4" ht="20.100000000000001" customHeight="1" x14ac:dyDescent="0.3">
      <c r="A463" s="191"/>
      <c r="B463" s="191"/>
      <c r="C463" s="191"/>
      <c r="D463" s="191"/>
    </row>
    <row r="464" spans="1:4" ht="20.100000000000001" customHeight="1" x14ac:dyDescent="0.3">
      <c r="A464" s="191"/>
      <c r="B464" s="191"/>
      <c r="C464" s="191"/>
      <c r="D464" s="191"/>
    </row>
  </sheetData>
  <mergeCells count="34">
    <mergeCell ref="Q9:V10"/>
    <mergeCell ref="Q8:V8"/>
    <mergeCell ref="AK9:AK10"/>
    <mergeCell ref="D1:G1"/>
    <mergeCell ref="Y1:AB1"/>
    <mergeCell ref="AF1:AG1"/>
    <mergeCell ref="T1:U1"/>
    <mergeCell ref="I1:J1"/>
    <mergeCell ref="B8:K8"/>
    <mergeCell ref="L8:P8"/>
    <mergeCell ref="W8:AB8"/>
    <mergeCell ref="Q7:V7"/>
    <mergeCell ref="AG8:AM8"/>
    <mergeCell ref="A9:A10"/>
    <mergeCell ref="B9:I9"/>
    <mergeCell ref="J9:K9"/>
    <mergeCell ref="W9:X9"/>
    <mergeCell ref="Y9:Z9"/>
    <mergeCell ref="AA9:AB9"/>
    <mergeCell ref="AC9:AD9"/>
    <mergeCell ref="AE9:AF9"/>
    <mergeCell ref="AC8:AF8"/>
    <mergeCell ref="L9:L10"/>
    <mergeCell ref="M9:M10"/>
    <mergeCell ref="N9:N10"/>
    <mergeCell ref="O9:O10"/>
    <mergeCell ref="P9:P10"/>
    <mergeCell ref="AP9:AQ9"/>
    <mergeCell ref="AG9:AG10"/>
    <mergeCell ref="AH9:AH10"/>
    <mergeCell ref="AI9:AI10"/>
    <mergeCell ref="AJ9:AJ10"/>
    <mergeCell ref="AL9:AL10"/>
    <mergeCell ref="AM9:AM10"/>
  </mergeCells>
  <pageMargins left="0.81" right="0.77" top="0.5" bottom="0.4" header="0.3" footer="0.3"/>
  <pageSetup paperSize="5" scale="57" fitToWidth="2" orientation="landscape" horizontalDpi="1200" verticalDpi="1200" r:id="rId1"/>
  <headerFooter alignWithMargins="0">
    <oddHeader>&amp;C&amp;"Calibri,Regular"Public Right of Way (PROW) MEP Assessment Worksheet &amp;R&amp;"Calibri,Regular"&amp;A  Page &amp;P of &amp;N</oddHeader>
  </headerFooter>
  <colBreaks count="1" manualBreakCount="1">
    <brk id="22" max="44"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from>
                    <xdr:col>12</xdr:col>
                    <xdr:colOff>152400</xdr:colOff>
                    <xdr:row>0</xdr:row>
                    <xdr:rowOff>45720</xdr:rowOff>
                  </from>
                  <to>
                    <xdr:col>12</xdr:col>
                    <xdr:colOff>449580</xdr:colOff>
                    <xdr:row>0</xdr:row>
                    <xdr:rowOff>259080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from>
                    <xdr:col>12</xdr:col>
                    <xdr:colOff>777240</xdr:colOff>
                    <xdr:row>0</xdr:row>
                    <xdr:rowOff>45720</xdr:rowOff>
                  </from>
                  <to>
                    <xdr:col>13</xdr:col>
                    <xdr:colOff>289560</xdr:colOff>
                    <xdr:row>0</xdr:row>
                    <xdr:rowOff>259080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from>
                    <xdr:col>16</xdr:col>
                    <xdr:colOff>38100</xdr:colOff>
                    <xdr:row>0</xdr:row>
                    <xdr:rowOff>60960</xdr:rowOff>
                  </from>
                  <to>
                    <xdr:col>16</xdr:col>
                    <xdr:colOff>266700</xdr:colOff>
                    <xdr:row>0</xdr:row>
                    <xdr:rowOff>259080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53C92-E980-4457-B3DD-5AFFB164532C}">
  <dimension ref="A1:AA464"/>
  <sheetViews>
    <sheetView showGridLines="0" zoomScale="80" zoomScaleNormal="80" zoomScaleSheetLayoutView="75" workbookViewId="0">
      <pane xSplit="1" topLeftCell="B1" activePane="topRight" state="frozen"/>
      <selection activeCell="K45" sqref="K45"/>
      <selection pane="topRight"/>
    </sheetView>
  </sheetViews>
  <sheetFormatPr defaultColWidth="9.109375" defaultRowHeight="20.100000000000001" customHeight="1" x14ac:dyDescent="0.3"/>
  <cols>
    <col min="1" max="1" width="9.6640625" style="2" customWidth="1"/>
    <col min="2" max="2" width="10.88671875" style="2" customWidth="1"/>
    <col min="3" max="3" width="11.109375" style="2" customWidth="1"/>
    <col min="4" max="4" width="9.44140625" style="2" bestFit="1" customWidth="1"/>
    <col min="5" max="5" width="10.88671875" style="2" customWidth="1"/>
    <col min="6" max="6" width="10.5546875" style="2" customWidth="1"/>
    <col min="7" max="7" width="11.109375" style="2" customWidth="1"/>
    <col min="8" max="8" width="11" style="2" customWidth="1"/>
    <col min="9" max="9" width="11.44140625" style="2" customWidth="1"/>
    <col min="10" max="10" width="10.6640625" style="2" customWidth="1"/>
    <col min="11" max="11" width="10.44140625" style="2" customWidth="1"/>
    <col min="12" max="12" width="14.88671875" style="2" customWidth="1"/>
    <col min="13" max="13" width="16.109375" style="2" customWidth="1"/>
    <col min="14" max="14" width="11.77734375" style="2" customWidth="1"/>
    <col min="15" max="15" width="12.33203125" style="2" bestFit="1" customWidth="1"/>
    <col min="16" max="16" width="11.77734375" style="2" customWidth="1"/>
    <col min="17" max="17" width="12.33203125" style="2" bestFit="1" customWidth="1"/>
    <col min="18" max="18" width="14.109375" style="2" customWidth="1"/>
    <col min="19" max="19" width="12.33203125" style="2" bestFit="1" customWidth="1"/>
    <col min="20" max="20" width="15" style="2" customWidth="1"/>
    <col min="21" max="21" width="53.33203125" style="2" customWidth="1"/>
    <col min="22" max="22" width="5" style="2" customWidth="1"/>
    <col min="23" max="23" width="12.88671875" style="2" customWidth="1"/>
    <col min="24" max="16384" width="9.109375" style="2"/>
  </cols>
  <sheetData>
    <row r="1" spans="1:26" ht="23.25" customHeight="1" x14ac:dyDescent="0.3">
      <c r="B1" s="192" t="s">
        <v>38</v>
      </c>
      <c r="C1" s="163"/>
      <c r="D1" s="208" t="s">
        <v>46</v>
      </c>
      <c r="E1" s="208"/>
      <c r="F1" s="208"/>
      <c r="G1" s="208"/>
      <c r="H1" s="164"/>
      <c r="I1" s="166" t="s">
        <v>39</v>
      </c>
      <c r="J1" s="193" t="s">
        <v>45</v>
      </c>
      <c r="L1" s="162" t="s">
        <v>48</v>
      </c>
      <c r="M1" s="163"/>
      <c r="N1" s="164"/>
      <c r="P1" s="165" t="s">
        <v>40</v>
      </c>
      <c r="Q1" s="163"/>
      <c r="R1" s="163"/>
      <c r="S1" s="163"/>
      <c r="T1" s="166" t="s">
        <v>47</v>
      </c>
      <c r="U1" s="242">
        <v>6100</v>
      </c>
      <c r="V1" s="190"/>
      <c r="X1" s="190"/>
    </row>
    <row r="2" spans="1:26" s="172" customFormat="1" ht="22.5" customHeight="1" x14ac:dyDescent="0.45">
      <c r="A2" s="168"/>
      <c r="B2" s="195" t="s">
        <v>44</v>
      </c>
      <c r="C2" s="168"/>
      <c r="D2" s="168"/>
      <c r="E2" s="170"/>
      <c r="F2" s="170"/>
      <c r="G2" s="170"/>
      <c r="H2" s="170"/>
      <c r="I2" s="170"/>
      <c r="J2" s="170"/>
      <c r="K2" s="170"/>
      <c r="L2" s="170"/>
      <c r="O2" s="173"/>
      <c r="P2" s="173"/>
      <c r="Q2" s="173"/>
      <c r="R2" s="173"/>
      <c r="S2" s="173"/>
      <c r="W2" s="196"/>
    </row>
    <row r="3" spans="1:26" ht="21" x14ac:dyDescent="0.3">
      <c r="A3" s="175"/>
      <c r="B3" s="3"/>
      <c r="C3" s="3"/>
      <c r="D3" s="3"/>
      <c r="E3" s="4"/>
      <c r="F3" s="4"/>
      <c r="G3" s="4"/>
      <c r="H3" s="4"/>
      <c r="I3" s="12" t="s">
        <v>25</v>
      </c>
      <c r="J3" s="33">
        <f>J45</f>
        <v>19812.11477172</v>
      </c>
      <c r="K3" s="21" t="s">
        <v>3</v>
      </c>
      <c r="M3" s="195" t="s">
        <v>64</v>
      </c>
      <c r="O3" s="173"/>
      <c r="P3" s="173"/>
      <c r="Q3" s="173"/>
      <c r="R3" s="173"/>
      <c r="S3" s="173"/>
      <c r="W3" s="190"/>
    </row>
    <row r="4" spans="1:26" ht="19.2" customHeight="1" x14ac:dyDescent="0.35">
      <c r="B4" s="27" t="s">
        <v>20</v>
      </c>
      <c r="C4" s="25"/>
      <c r="D4" s="24"/>
      <c r="E4" s="32">
        <f>E45/43560</f>
        <v>5.1043643468319555</v>
      </c>
      <c r="F4" s="177"/>
      <c r="I4" s="11" t="s">
        <v>92</v>
      </c>
      <c r="J4" s="22" t="s">
        <v>28</v>
      </c>
      <c r="K4" s="21"/>
      <c r="M4" s="197" t="s">
        <v>33</v>
      </c>
      <c r="O4" s="173"/>
      <c r="P4" s="173"/>
      <c r="Q4" s="173"/>
      <c r="R4" s="173"/>
      <c r="S4" s="173"/>
      <c r="W4" s="190"/>
    </row>
    <row r="5" spans="1:26" ht="19.2" customHeight="1" x14ac:dyDescent="0.3">
      <c r="B5" s="27" t="s">
        <v>24</v>
      </c>
      <c r="C5" s="164"/>
      <c r="D5" s="25"/>
      <c r="E5" s="26">
        <v>33</v>
      </c>
      <c r="F5" s="10"/>
      <c r="G5" s="7"/>
      <c r="H5" s="9"/>
      <c r="I5" s="11" t="s">
        <v>93</v>
      </c>
      <c r="J5" s="23" t="s">
        <v>28</v>
      </c>
      <c r="K5" s="21"/>
      <c r="M5" s="197" t="s">
        <v>41</v>
      </c>
    </row>
    <row r="6" spans="1:26" ht="10.5" customHeight="1" x14ac:dyDescent="0.35">
      <c r="B6" s="7"/>
      <c r="C6" s="7"/>
      <c r="D6" s="7"/>
      <c r="E6" s="7"/>
      <c r="F6" s="7"/>
      <c r="G6" s="7"/>
      <c r="H6" s="7"/>
      <c r="I6" s="7"/>
      <c r="J6" s="177"/>
    </row>
    <row r="7" spans="1:26" s="14" customFormat="1" ht="17.399999999999999" x14ac:dyDescent="0.35">
      <c r="A7" s="54"/>
      <c r="B7" s="57" t="s">
        <v>8</v>
      </c>
      <c r="C7" s="58"/>
      <c r="D7" s="58"/>
      <c r="E7" s="58"/>
      <c r="F7" s="58"/>
      <c r="G7" s="58"/>
      <c r="H7" s="58"/>
      <c r="I7" s="58"/>
      <c r="J7" s="58"/>
      <c r="K7" s="59"/>
      <c r="L7" s="60" t="s">
        <v>9</v>
      </c>
      <c r="M7" s="61"/>
      <c r="N7" s="62" t="s">
        <v>10</v>
      </c>
      <c r="O7" s="63"/>
      <c r="P7" s="63"/>
      <c r="Q7" s="63"/>
      <c r="R7" s="63"/>
      <c r="S7" s="70"/>
      <c r="T7" s="62" t="s">
        <v>11</v>
      </c>
      <c r="U7" s="63"/>
      <c r="V7" s="2"/>
      <c r="W7" s="2"/>
      <c r="X7" s="2"/>
      <c r="Y7" s="2"/>
    </row>
    <row r="8" spans="1:26" ht="103.5" customHeight="1" x14ac:dyDescent="0.35">
      <c r="A8" s="55"/>
      <c r="B8" s="71" t="s">
        <v>65</v>
      </c>
      <c r="C8" s="72"/>
      <c r="D8" s="72"/>
      <c r="E8" s="72"/>
      <c r="F8" s="72"/>
      <c r="G8" s="72"/>
      <c r="H8" s="72"/>
      <c r="I8" s="72"/>
      <c r="J8" s="72"/>
      <c r="K8" s="73"/>
      <c r="L8" s="66" t="s">
        <v>61</v>
      </c>
      <c r="M8" s="66"/>
      <c r="N8" s="67" t="s">
        <v>66</v>
      </c>
      <c r="O8" s="68"/>
      <c r="P8" s="68"/>
      <c r="Q8" s="68"/>
      <c r="R8" s="68"/>
      <c r="S8" s="69"/>
      <c r="T8" s="64" t="s">
        <v>62</v>
      </c>
      <c r="U8" s="65"/>
      <c r="V8" s="14"/>
      <c r="W8" s="14"/>
      <c r="X8" s="14"/>
      <c r="Y8" s="14"/>
      <c r="Z8" s="1"/>
    </row>
    <row r="9" spans="1:26" s="181" customFormat="1" ht="45.6" customHeight="1" x14ac:dyDescent="0.3">
      <c r="A9" s="80" t="s">
        <v>26</v>
      </c>
      <c r="B9" s="81" t="s">
        <v>60</v>
      </c>
      <c r="C9" s="82"/>
      <c r="D9" s="82"/>
      <c r="E9" s="82"/>
      <c r="F9" s="82"/>
      <c r="G9" s="82"/>
      <c r="H9" s="82"/>
      <c r="I9" s="83"/>
      <c r="J9" s="198" t="s">
        <v>0</v>
      </c>
      <c r="K9" s="199"/>
      <c r="L9" s="74" t="s">
        <v>78</v>
      </c>
      <c r="M9" s="74" t="s">
        <v>84</v>
      </c>
      <c r="N9" s="84" t="s">
        <v>50</v>
      </c>
      <c r="O9" s="85"/>
      <c r="P9" s="85"/>
      <c r="Q9" s="85"/>
      <c r="R9" s="85"/>
      <c r="S9" s="86"/>
      <c r="T9" s="200" t="s">
        <v>29</v>
      </c>
      <c r="U9" s="200" t="s">
        <v>63</v>
      </c>
      <c r="V9" s="1"/>
      <c r="W9" s="2"/>
      <c r="X9" s="2"/>
      <c r="Y9" s="182" t="s">
        <v>32</v>
      </c>
      <c r="Z9" s="183"/>
    </row>
    <row r="10" spans="1:26" s="181" customFormat="1" ht="46.95" customHeight="1" thickBot="1" x14ac:dyDescent="0.35">
      <c r="A10" s="88"/>
      <c r="B10" s="53" t="s">
        <v>56</v>
      </c>
      <c r="C10" s="53" t="s">
        <v>57</v>
      </c>
      <c r="D10" s="53" t="s">
        <v>58</v>
      </c>
      <c r="E10" s="89" t="s">
        <v>59</v>
      </c>
      <c r="F10" s="53" t="s">
        <v>49</v>
      </c>
      <c r="G10" s="53" t="s">
        <v>16</v>
      </c>
      <c r="H10" s="53" t="s">
        <v>17</v>
      </c>
      <c r="I10" s="53" t="s">
        <v>18</v>
      </c>
      <c r="J10" s="89" t="s">
        <v>55</v>
      </c>
      <c r="K10" s="53" t="s">
        <v>19</v>
      </c>
      <c r="L10" s="75"/>
      <c r="M10" s="75"/>
      <c r="N10" s="90"/>
      <c r="O10" s="91"/>
      <c r="P10" s="91"/>
      <c r="Q10" s="91"/>
      <c r="R10" s="91"/>
      <c r="S10" s="92"/>
      <c r="T10" s="200"/>
      <c r="U10" s="200"/>
      <c r="V10" s="180"/>
      <c r="Y10" s="184" t="s">
        <v>55</v>
      </c>
      <c r="Z10" s="184" t="s">
        <v>19</v>
      </c>
    </row>
    <row r="11" spans="1:26" s="155" customFormat="1" ht="34.200000000000003" customHeight="1" thickTop="1" thickBot="1" x14ac:dyDescent="0.35">
      <c r="A11" s="94"/>
      <c r="B11" s="95" t="s">
        <v>14</v>
      </c>
      <c r="C11" s="95" t="s">
        <v>14</v>
      </c>
      <c r="D11" s="95" t="s">
        <v>14</v>
      </c>
      <c r="E11" s="96" t="s">
        <v>14</v>
      </c>
      <c r="F11" s="95" t="s">
        <v>14</v>
      </c>
      <c r="G11" s="95" t="s">
        <v>14</v>
      </c>
      <c r="H11" s="95" t="s">
        <v>14</v>
      </c>
      <c r="I11" s="95" t="s">
        <v>14</v>
      </c>
      <c r="J11" s="96" t="s">
        <v>3</v>
      </c>
      <c r="K11" s="95" t="s">
        <v>3</v>
      </c>
      <c r="L11" s="97" t="s">
        <v>79</v>
      </c>
      <c r="M11" s="98" t="s">
        <v>4</v>
      </c>
      <c r="N11" s="100" t="s">
        <v>51</v>
      </c>
      <c r="O11" s="101" t="s">
        <v>53</v>
      </c>
      <c r="P11" s="100" t="s">
        <v>52</v>
      </c>
      <c r="Q11" s="101" t="s">
        <v>53</v>
      </c>
      <c r="R11" s="100" t="s">
        <v>54</v>
      </c>
      <c r="S11" s="101" t="s">
        <v>53</v>
      </c>
      <c r="T11" s="201" t="s">
        <v>4</v>
      </c>
      <c r="U11" s="201"/>
      <c r="V11" s="181"/>
      <c r="W11" s="181"/>
      <c r="X11" s="181"/>
      <c r="Y11" s="185" t="s">
        <v>15</v>
      </c>
      <c r="Z11" s="185" t="s">
        <v>15</v>
      </c>
    </row>
    <row r="12" spans="1:26" s="155" customFormat="1" ht="16.2" customHeight="1" thickTop="1" x14ac:dyDescent="0.25">
      <c r="A12" s="106">
        <v>57</v>
      </c>
      <c r="B12" s="209">
        <v>6909.8804000000018</v>
      </c>
      <c r="C12" s="209">
        <v>170.31960000000046</v>
      </c>
      <c r="D12" s="210"/>
      <c r="E12" s="211">
        <f>SUM(B12:D12)</f>
        <v>7080.2000000000025</v>
      </c>
      <c r="F12" s="210">
        <v>1097</v>
      </c>
      <c r="G12" s="210"/>
      <c r="H12" s="210"/>
      <c r="I12" s="211">
        <f>SUM(F12:H12)</f>
        <v>1097</v>
      </c>
      <c r="J12" s="212">
        <f>IF(E12=0,0,Y12*1.2/12*E12)</f>
        <v>660.69662800000015</v>
      </c>
      <c r="K12" s="211">
        <f>IF(I12=0,0,Z12*1.2/12*I12)</f>
        <v>104.21499999999997</v>
      </c>
      <c r="L12" s="111" t="s">
        <v>23</v>
      </c>
      <c r="M12" s="111" t="s">
        <v>2</v>
      </c>
      <c r="N12" s="122"/>
      <c r="O12" s="213">
        <f>N12*10</f>
        <v>0</v>
      </c>
      <c r="P12" s="122"/>
      <c r="Q12" s="213">
        <f>P12*20</f>
        <v>0</v>
      </c>
      <c r="R12" s="122"/>
      <c r="S12" s="213">
        <f>R12*40</f>
        <v>0</v>
      </c>
      <c r="T12" s="214" t="s">
        <v>1</v>
      </c>
      <c r="U12" s="214"/>
      <c r="Y12" s="215">
        <f>IF(E12=0,"",(C12*0.25+B12*0.95+0*D12)/E12)</f>
        <v>0.93316096720431618</v>
      </c>
      <c r="Z12" s="215">
        <f>IF(I12=0,"",(G12*0.25+F12*0.95+0*H12)/I12)</f>
        <v>0.94999999999999984</v>
      </c>
    </row>
    <row r="13" spans="1:26" s="155" customFormat="1" ht="16.2" customHeight="1" x14ac:dyDescent="0.25">
      <c r="A13" s="122">
        <v>58</v>
      </c>
      <c r="B13" s="209">
        <v>6688.8111000000008</v>
      </c>
      <c r="C13" s="209">
        <v>348.58890000000019</v>
      </c>
      <c r="D13" s="216"/>
      <c r="E13" s="211">
        <f t="shared" ref="E13:E44" si="0">SUM(B13:D13)</f>
        <v>7037.4000000000015</v>
      </c>
      <c r="F13" s="210">
        <v>745</v>
      </c>
      <c r="G13" s="209"/>
      <c r="H13" s="209"/>
      <c r="I13" s="211">
        <f t="shared" ref="I13:I44" si="1">SUM(F13:H13)</f>
        <v>745</v>
      </c>
      <c r="J13" s="212">
        <f t="shared" ref="J13:J44" si="2">IF(E13=0,0,Y13*1.2/12*E13)</f>
        <v>644.15177700000004</v>
      </c>
      <c r="K13" s="211">
        <f t="shared" ref="K13:K44" si="3">IF(I13=0,0,Z13*1.2/12*I13)</f>
        <v>70.774999999999991</v>
      </c>
      <c r="L13" s="126" t="s">
        <v>31</v>
      </c>
      <c r="M13" s="111" t="s">
        <v>2</v>
      </c>
      <c r="N13" s="122"/>
      <c r="O13" s="213">
        <f t="shared" ref="O13:O44" si="4">N13*10</f>
        <v>0</v>
      </c>
      <c r="P13" s="122"/>
      <c r="Q13" s="213">
        <f t="shared" ref="Q13:Q44" si="5">P13*20</f>
        <v>0</v>
      </c>
      <c r="R13" s="122"/>
      <c r="S13" s="213">
        <f t="shared" ref="S13:S44" si="6">R13*40</f>
        <v>0</v>
      </c>
      <c r="T13" s="217" t="s">
        <v>2</v>
      </c>
      <c r="U13" s="218" t="s">
        <v>34</v>
      </c>
      <c r="Y13" s="215">
        <f t="shared" ref="Y13:Y44" si="7">IF(E13=0,"",(C13*0.25+B13*0.95+0*D13)/E13)</f>
        <v>0.91532636627163433</v>
      </c>
      <c r="Z13" s="215">
        <f t="shared" ref="Z13:Z44" si="8">IF(I13=0,"",(G13*0.25+F13*0.95+0*H13)/I13)</f>
        <v>0.95</v>
      </c>
    </row>
    <row r="14" spans="1:26" s="155" customFormat="1" ht="16.2" customHeight="1" x14ac:dyDescent="0.25">
      <c r="A14" s="122">
        <v>61</v>
      </c>
      <c r="B14" s="209">
        <v>6860</v>
      </c>
      <c r="C14" s="209">
        <v>100</v>
      </c>
      <c r="D14" s="216"/>
      <c r="E14" s="211">
        <f t="shared" si="0"/>
        <v>6960</v>
      </c>
      <c r="F14" s="209">
        <v>120</v>
      </c>
      <c r="G14" s="209">
        <v>2083</v>
      </c>
      <c r="H14" s="209"/>
      <c r="I14" s="211">
        <f t="shared" si="1"/>
        <v>2203</v>
      </c>
      <c r="J14" s="212">
        <f t="shared" si="2"/>
        <v>654.20000000000005</v>
      </c>
      <c r="K14" s="211">
        <f t="shared" si="3"/>
        <v>63.474999999999994</v>
      </c>
      <c r="L14" s="126" t="s">
        <v>31</v>
      </c>
      <c r="M14" s="111" t="s">
        <v>2</v>
      </c>
      <c r="N14" s="122"/>
      <c r="O14" s="213">
        <f t="shared" si="4"/>
        <v>0</v>
      </c>
      <c r="P14" s="122"/>
      <c r="Q14" s="213">
        <f t="shared" si="5"/>
        <v>0</v>
      </c>
      <c r="R14" s="122"/>
      <c r="S14" s="213">
        <f t="shared" si="6"/>
        <v>0</v>
      </c>
      <c r="T14" s="219" t="s">
        <v>1</v>
      </c>
      <c r="U14" s="220"/>
      <c r="Y14" s="215">
        <f t="shared" si="7"/>
        <v>0.93994252873563222</v>
      </c>
      <c r="Z14" s="215">
        <f t="shared" si="8"/>
        <v>0.28812982296867906</v>
      </c>
    </row>
    <row r="15" spans="1:26" s="155" customFormat="1" ht="16.2" customHeight="1" x14ac:dyDescent="0.25">
      <c r="A15" s="122">
        <v>68</v>
      </c>
      <c r="B15" s="209">
        <v>5720</v>
      </c>
      <c r="C15" s="209">
        <v>650</v>
      </c>
      <c r="D15" s="216"/>
      <c r="E15" s="211">
        <f t="shared" si="0"/>
        <v>6370</v>
      </c>
      <c r="F15" s="209">
        <f>60*50</f>
        <v>3000</v>
      </c>
      <c r="G15" s="209"/>
      <c r="H15" s="209"/>
      <c r="I15" s="211">
        <f t="shared" si="1"/>
        <v>3000</v>
      </c>
      <c r="J15" s="212">
        <f t="shared" si="2"/>
        <v>559.65</v>
      </c>
      <c r="K15" s="211">
        <f t="shared" si="3"/>
        <v>284.99999999999994</v>
      </c>
      <c r="L15" s="126" t="s">
        <v>23</v>
      </c>
      <c r="M15" s="111" t="s">
        <v>2</v>
      </c>
      <c r="N15" s="122"/>
      <c r="O15" s="213">
        <f t="shared" si="4"/>
        <v>0</v>
      </c>
      <c r="P15" s="122"/>
      <c r="Q15" s="213">
        <f t="shared" si="5"/>
        <v>0</v>
      </c>
      <c r="R15" s="122"/>
      <c r="S15" s="213">
        <f t="shared" si="6"/>
        <v>0</v>
      </c>
      <c r="T15" s="220" t="s">
        <v>1</v>
      </c>
      <c r="U15" s="220"/>
      <c r="Y15" s="215">
        <f t="shared" si="7"/>
        <v>0.87857142857142856</v>
      </c>
      <c r="Z15" s="215">
        <f t="shared" si="8"/>
        <v>0.95</v>
      </c>
    </row>
    <row r="16" spans="1:26" s="155" customFormat="1" ht="16.2" customHeight="1" x14ac:dyDescent="0.25">
      <c r="A16" s="122">
        <v>82</v>
      </c>
      <c r="B16" s="209">
        <f>225*22+170*11</f>
        <v>6820</v>
      </c>
      <c r="C16" s="209">
        <f>180*8</f>
        <v>1440</v>
      </c>
      <c r="D16" s="216"/>
      <c r="E16" s="211">
        <f t="shared" si="0"/>
        <v>8260</v>
      </c>
      <c r="F16" s="209"/>
      <c r="G16" s="209">
        <v>342</v>
      </c>
      <c r="H16" s="209"/>
      <c r="I16" s="211">
        <f t="shared" si="1"/>
        <v>342</v>
      </c>
      <c r="J16" s="212">
        <f t="shared" si="2"/>
        <v>683.9</v>
      </c>
      <c r="K16" s="211">
        <f t="shared" si="3"/>
        <v>8.5499999999999989</v>
      </c>
      <c r="L16" s="126" t="s">
        <v>22</v>
      </c>
      <c r="M16" s="111" t="s">
        <v>2</v>
      </c>
      <c r="N16" s="122"/>
      <c r="O16" s="213">
        <f t="shared" si="4"/>
        <v>0</v>
      </c>
      <c r="P16" s="122">
        <v>2</v>
      </c>
      <c r="Q16" s="213">
        <f t="shared" si="5"/>
        <v>40</v>
      </c>
      <c r="R16" s="122"/>
      <c r="S16" s="213">
        <f t="shared" si="6"/>
        <v>0</v>
      </c>
      <c r="T16" s="220" t="s">
        <v>1</v>
      </c>
      <c r="U16" s="220"/>
      <c r="Y16" s="215">
        <f t="shared" si="7"/>
        <v>0.82796610169491525</v>
      </c>
      <c r="Z16" s="215">
        <f t="shared" si="8"/>
        <v>0.25</v>
      </c>
    </row>
    <row r="17" spans="1:26" s="155" customFormat="1" ht="16.2" customHeight="1" x14ac:dyDescent="0.25">
      <c r="A17" s="122">
        <v>86</v>
      </c>
      <c r="B17" s="209">
        <v>8441.3196119999993</v>
      </c>
      <c r="C17" s="209">
        <v>240.18838800000086</v>
      </c>
      <c r="D17" s="216"/>
      <c r="E17" s="211">
        <f t="shared" si="0"/>
        <v>8681.5079999999998</v>
      </c>
      <c r="F17" s="209"/>
      <c r="G17" s="209"/>
      <c r="H17" s="209"/>
      <c r="I17" s="211">
        <f t="shared" si="1"/>
        <v>0</v>
      </c>
      <c r="J17" s="212">
        <f t="shared" si="2"/>
        <v>807.93007283999998</v>
      </c>
      <c r="K17" s="211">
        <f t="shared" si="3"/>
        <v>0</v>
      </c>
      <c r="L17" s="126" t="s">
        <v>23</v>
      </c>
      <c r="M17" s="111" t="s">
        <v>2</v>
      </c>
      <c r="N17" s="122"/>
      <c r="O17" s="213">
        <f t="shared" si="4"/>
        <v>0</v>
      </c>
      <c r="P17" s="122"/>
      <c r="Q17" s="213">
        <f t="shared" si="5"/>
        <v>0</v>
      </c>
      <c r="R17" s="122"/>
      <c r="S17" s="213">
        <f t="shared" si="6"/>
        <v>0</v>
      </c>
      <c r="T17" s="220" t="s">
        <v>1</v>
      </c>
      <c r="U17" s="220"/>
      <c r="Y17" s="215">
        <f t="shared" si="7"/>
        <v>0.93063333333333331</v>
      </c>
      <c r="Z17" s="215" t="str">
        <f t="shared" si="8"/>
        <v/>
      </c>
    </row>
    <row r="18" spans="1:26" s="155" customFormat="1" ht="16.2" customHeight="1" x14ac:dyDescent="0.25">
      <c r="A18" s="122">
        <v>88</v>
      </c>
      <c r="B18" s="209">
        <v>6116.8287840000021</v>
      </c>
      <c r="C18" s="209">
        <v>303.91521599999976</v>
      </c>
      <c r="D18" s="216"/>
      <c r="E18" s="211">
        <f t="shared" si="0"/>
        <v>6420.7440000000015</v>
      </c>
      <c r="F18" s="209"/>
      <c r="G18" s="209"/>
      <c r="H18" s="209"/>
      <c r="I18" s="211">
        <f t="shared" si="1"/>
        <v>0</v>
      </c>
      <c r="J18" s="212">
        <f t="shared" si="2"/>
        <v>588.6966148800002</v>
      </c>
      <c r="K18" s="211">
        <f t="shared" si="3"/>
        <v>0</v>
      </c>
      <c r="L18" s="126" t="s">
        <v>23</v>
      </c>
      <c r="M18" s="111" t="s">
        <v>2</v>
      </c>
      <c r="N18" s="122"/>
      <c r="O18" s="213">
        <f t="shared" si="4"/>
        <v>0</v>
      </c>
      <c r="P18" s="122"/>
      <c r="Q18" s="213">
        <f t="shared" si="5"/>
        <v>0</v>
      </c>
      <c r="R18" s="122"/>
      <c r="S18" s="213">
        <f t="shared" si="6"/>
        <v>0</v>
      </c>
      <c r="T18" s="220" t="s">
        <v>1</v>
      </c>
      <c r="U18" s="220"/>
      <c r="Y18" s="215">
        <f t="shared" si="7"/>
        <v>0.91686666666666672</v>
      </c>
      <c r="Z18" s="215" t="str">
        <f t="shared" si="8"/>
        <v/>
      </c>
    </row>
    <row r="19" spans="1:26" s="155" customFormat="1" ht="16.2" customHeight="1" x14ac:dyDescent="0.25">
      <c r="A19" s="122">
        <v>89</v>
      </c>
      <c r="B19" s="209">
        <v>10684.630572</v>
      </c>
      <c r="C19" s="209">
        <v>1224.6734279999996</v>
      </c>
      <c r="D19" s="216"/>
      <c r="E19" s="211">
        <f t="shared" si="0"/>
        <v>11909.304</v>
      </c>
      <c r="F19" s="209"/>
      <c r="G19" s="209"/>
      <c r="H19" s="209"/>
      <c r="I19" s="211">
        <f t="shared" si="1"/>
        <v>0</v>
      </c>
      <c r="J19" s="212">
        <f t="shared" si="2"/>
        <v>1045.6567400399999</v>
      </c>
      <c r="K19" s="211">
        <f t="shared" si="3"/>
        <v>0</v>
      </c>
      <c r="L19" s="126" t="s">
        <v>22</v>
      </c>
      <c r="M19" s="111" t="s">
        <v>2</v>
      </c>
      <c r="N19" s="122"/>
      <c r="O19" s="213">
        <f t="shared" si="4"/>
        <v>0</v>
      </c>
      <c r="P19" s="122"/>
      <c r="Q19" s="213">
        <f t="shared" si="5"/>
        <v>0</v>
      </c>
      <c r="R19" s="122"/>
      <c r="S19" s="213">
        <f t="shared" si="6"/>
        <v>0</v>
      </c>
      <c r="T19" s="220" t="s">
        <v>1</v>
      </c>
      <c r="U19" s="220"/>
      <c r="Y19" s="215">
        <f t="shared" si="7"/>
        <v>0.87801666666666656</v>
      </c>
      <c r="Z19" s="215" t="str">
        <f t="shared" si="8"/>
        <v/>
      </c>
    </row>
    <row r="20" spans="1:26" s="155" customFormat="1" ht="16.2" customHeight="1" x14ac:dyDescent="0.25">
      <c r="A20" s="122">
        <v>90</v>
      </c>
      <c r="B20" s="209">
        <v>6682.1040000000012</v>
      </c>
      <c r="C20" s="209"/>
      <c r="D20" s="216"/>
      <c r="E20" s="211">
        <f t="shared" si="0"/>
        <v>6682.1040000000012</v>
      </c>
      <c r="F20" s="209"/>
      <c r="G20" s="209"/>
      <c r="H20" s="209"/>
      <c r="I20" s="211">
        <f t="shared" si="1"/>
        <v>0</v>
      </c>
      <c r="J20" s="212">
        <f t="shared" si="2"/>
        <v>634.79988000000026</v>
      </c>
      <c r="K20" s="211">
        <f t="shared" si="3"/>
        <v>0</v>
      </c>
      <c r="L20" s="126" t="s">
        <v>31</v>
      </c>
      <c r="M20" s="111" t="s">
        <v>2</v>
      </c>
      <c r="N20" s="122"/>
      <c r="O20" s="213">
        <f t="shared" si="4"/>
        <v>0</v>
      </c>
      <c r="P20" s="122"/>
      <c r="Q20" s="213">
        <f t="shared" si="5"/>
        <v>0</v>
      </c>
      <c r="R20" s="122"/>
      <c r="S20" s="213">
        <f t="shared" si="6"/>
        <v>0</v>
      </c>
      <c r="T20" s="220" t="s">
        <v>1</v>
      </c>
      <c r="U20" s="220"/>
      <c r="Y20" s="215">
        <f t="shared" si="7"/>
        <v>0.95000000000000007</v>
      </c>
      <c r="Z20" s="215" t="str">
        <f t="shared" si="8"/>
        <v/>
      </c>
    </row>
    <row r="21" spans="1:26" s="155" customFormat="1" ht="16.2" customHeight="1" x14ac:dyDescent="0.25">
      <c r="A21" s="122">
        <v>91</v>
      </c>
      <c r="B21" s="209">
        <v>2796.5520000000001</v>
      </c>
      <c r="C21" s="209"/>
      <c r="D21" s="221"/>
      <c r="E21" s="211">
        <f t="shared" si="0"/>
        <v>2796.5520000000001</v>
      </c>
      <c r="F21" s="222"/>
      <c r="G21" s="222">
        <v>1469</v>
      </c>
      <c r="H21" s="222"/>
      <c r="I21" s="211">
        <f t="shared" si="1"/>
        <v>1469</v>
      </c>
      <c r="J21" s="212">
        <f t="shared" si="2"/>
        <v>265.67243999999999</v>
      </c>
      <c r="K21" s="211">
        <f t="shared" si="3"/>
        <v>36.724999999999994</v>
      </c>
      <c r="L21" s="126" t="s">
        <v>31</v>
      </c>
      <c r="M21" s="111" t="s">
        <v>2</v>
      </c>
      <c r="N21" s="122"/>
      <c r="O21" s="213">
        <f t="shared" si="4"/>
        <v>0</v>
      </c>
      <c r="P21" s="122"/>
      <c r="Q21" s="213">
        <f t="shared" si="5"/>
        <v>0</v>
      </c>
      <c r="R21" s="122"/>
      <c r="S21" s="213">
        <f t="shared" si="6"/>
        <v>0</v>
      </c>
      <c r="T21" s="220" t="s">
        <v>2</v>
      </c>
      <c r="U21" s="232" t="s">
        <v>35</v>
      </c>
      <c r="Y21" s="215">
        <f t="shared" si="7"/>
        <v>0.95</v>
      </c>
      <c r="Z21" s="215">
        <f t="shared" si="8"/>
        <v>0.25</v>
      </c>
    </row>
    <row r="22" spans="1:26" s="155" customFormat="1" ht="16.2" customHeight="1" x14ac:dyDescent="0.25">
      <c r="A22" s="122">
        <v>100</v>
      </c>
      <c r="B22" s="209">
        <f>300*35</f>
        <v>10500</v>
      </c>
      <c r="C22" s="209">
        <v>150</v>
      </c>
      <c r="D22" s="216"/>
      <c r="E22" s="211">
        <f t="shared" si="0"/>
        <v>10650</v>
      </c>
      <c r="F22" s="209"/>
      <c r="G22" s="209"/>
      <c r="H22" s="209"/>
      <c r="I22" s="211">
        <f t="shared" si="1"/>
        <v>0</v>
      </c>
      <c r="J22" s="212">
        <f t="shared" si="2"/>
        <v>1001.2499999999999</v>
      </c>
      <c r="K22" s="211">
        <f t="shared" si="3"/>
        <v>0</v>
      </c>
      <c r="L22" s="126" t="s">
        <v>22</v>
      </c>
      <c r="M22" s="126" t="s">
        <v>2</v>
      </c>
      <c r="N22" s="122"/>
      <c r="O22" s="213">
        <f t="shared" si="4"/>
        <v>0</v>
      </c>
      <c r="P22" s="122"/>
      <c r="Q22" s="213">
        <f t="shared" si="5"/>
        <v>0</v>
      </c>
      <c r="R22" s="122"/>
      <c r="S22" s="213">
        <f t="shared" si="6"/>
        <v>0</v>
      </c>
      <c r="T22" s="219" t="s">
        <v>2</v>
      </c>
      <c r="U22" s="233"/>
      <c r="Y22" s="215">
        <f t="shared" si="7"/>
        <v>0.9401408450704225</v>
      </c>
      <c r="Z22" s="215" t="str">
        <f t="shared" si="8"/>
        <v/>
      </c>
    </row>
    <row r="23" spans="1:26" s="155" customFormat="1" ht="16.2" customHeight="1" x14ac:dyDescent="0.25">
      <c r="A23" s="122">
        <v>101</v>
      </c>
      <c r="B23" s="209">
        <v>4560</v>
      </c>
      <c r="C23" s="209">
        <v>200</v>
      </c>
      <c r="D23" s="216"/>
      <c r="E23" s="211">
        <f t="shared" si="0"/>
        <v>4760</v>
      </c>
      <c r="F23" s="209">
        <v>2716</v>
      </c>
      <c r="G23" s="209">
        <f>2034+1135+1084</f>
        <v>4253</v>
      </c>
      <c r="H23" s="209"/>
      <c r="I23" s="224">
        <f t="shared" si="1"/>
        <v>6969</v>
      </c>
      <c r="J23" s="212">
        <f t="shared" si="2"/>
        <v>438.19999999999993</v>
      </c>
      <c r="K23" s="211">
        <f t="shared" si="3"/>
        <v>364.34499999999997</v>
      </c>
      <c r="L23" s="126" t="s">
        <v>23</v>
      </c>
      <c r="M23" s="126" t="s">
        <v>2</v>
      </c>
      <c r="N23" s="122"/>
      <c r="O23" s="213">
        <f t="shared" si="4"/>
        <v>0</v>
      </c>
      <c r="P23" s="122">
        <v>1</v>
      </c>
      <c r="Q23" s="213">
        <f t="shared" si="5"/>
        <v>20</v>
      </c>
      <c r="R23" s="122"/>
      <c r="S23" s="213">
        <f t="shared" si="6"/>
        <v>0</v>
      </c>
      <c r="T23" s="220" t="s">
        <v>1</v>
      </c>
      <c r="U23" s="220"/>
      <c r="Y23" s="215">
        <f t="shared" si="7"/>
        <v>0.9205882352941176</v>
      </c>
      <c r="Z23" s="215">
        <f t="shared" si="8"/>
        <v>0.52280815038025541</v>
      </c>
    </row>
    <row r="24" spans="1:26" s="155" customFormat="1" ht="16.2" customHeight="1" x14ac:dyDescent="0.25">
      <c r="A24" s="122">
        <v>102</v>
      </c>
      <c r="B24" s="209">
        <v>4300</v>
      </c>
      <c r="C24" s="209">
        <v>150</v>
      </c>
      <c r="D24" s="216"/>
      <c r="E24" s="211">
        <f t="shared" si="0"/>
        <v>4450</v>
      </c>
      <c r="F24" s="209">
        <v>1755</v>
      </c>
      <c r="G24" s="209">
        <f>1836+155+392</f>
        <v>2383</v>
      </c>
      <c r="H24" s="209"/>
      <c r="I24" s="224">
        <f t="shared" si="1"/>
        <v>4138</v>
      </c>
      <c r="J24" s="212">
        <f t="shared" si="2"/>
        <v>412.25</v>
      </c>
      <c r="K24" s="211">
        <f t="shared" si="3"/>
        <v>226.29999999999998</v>
      </c>
      <c r="L24" s="126" t="s">
        <v>22</v>
      </c>
      <c r="M24" s="126" t="s">
        <v>2</v>
      </c>
      <c r="N24" s="122"/>
      <c r="O24" s="213">
        <f t="shared" si="4"/>
        <v>0</v>
      </c>
      <c r="P24" s="122"/>
      <c r="Q24" s="213">
        <f t="shared" si="5"/>
        <v>0</v>
      </c>
      <c r="R24" s="122"/>
      <c r="S24" s="213">
        <f t="shared" si="6"/>
        <v>0</v>
      </c>
      <c r="T24" s="220" t="s">
        <v>1</v>
      </c>
      <c r="U24" s="220"/>
      <c r="Y24" s="215">
        <f t="shared" si="7"/>
        <v>0.92640449438202244</v>
      </c>
      <c r="Z24" s="215">
        <f t="shared" si="8"/>
        <v>0.54688255195746738</v>
      </c>
    </row>
    <row r="25" spans="1:26" s="155" customFormat="1" ht="16.2" customHeight="1" x14ac:dyDescent="0.25">
      <c r="A25" s="122">
        <v>103</v>
      </c>
      <c r="B25" s="209">
        <v>4914.5088959999994</v>
      </c>
      <c r="C25" s="209">
        <v>100</v>
      </c>
      <c r="D25" s="216"/>
      <c r="E25" s="211">
        <f t="shared" si="0"/>
        <v>5014.5088959999994</v>
      </c>
      <c r="F25" s="209">
        <v>1202</v>
      </c>
      <c r="G25" s="209">
        <v>4281</v>
      </c>
      <c r="H25" s="209"/>
      <c r="I25" s="224">
        <f t="shared" si="1"/>
        <v>5483</v>
      </c>
      <c r="J25" s="212">
        <f t="shared" si="2"/>
        <v>469.37834511999995</v>
      </c>
      <c r="K25" s="211">
        <f t="shared" si="3"/>
        <v>221.21499999999995</v>
      </c>
      <c r="L25" s="126" t="s">
        <v>22</v>
      </c>
      <c r="M25" s="126" t="s">
        <v>2</v>
      </c>
      <c r="N25" s="122"/>
      <c r="O25" s="213">
        <f t="shared" si="4"/>
        <v>0</v>
      </c>
      <c r="P25" s="122"/>
      <c r="Q25" s="213">
        <f t="shared" si="5"/>
        <v>0</v>
      </c>
      <c r="R25" s="122"/>
      <c r="S25" s="213">
        <f t="shared" si="6"/>
        <v>0</v>
      </c>
      <c r="T25" s="220" t="s">
        <v>1</v>
      </c>
      <c r="U25" s="220"/>
      <c r="Y25" s="215">
        <f t="shared" si="7"/>
        <v>0.9360405073653697</v>
      </c>
      <c r="Z25" s="215">
        <f t="shared" si="8"/>
        <v>0.40345613715119455</v>
      </c>
    </row>
    <row r="26" spans="1:26" s="155" customFormat="1" ht="16.2" customHeight="1" x14ac:dyDescent="0.25">
      <c r="A26" s="122">
        <v>104</v>
      </c>
      <c r="B26" s="209">
        <v>6043.4534160000012</v>
      </c>
      <c r="C26" s="209">
        <v>280</v>
      </c>
      <c r="D26" s="216"/>
      <c r="E26" s="211">
        <f t="shared" si="0"/>
        <v>6323.4534160000012</v>
      </c>
      <c r="F26" s="209">
        <f>580+102</f>
        <v>682</v>
      </c>
      <c r="G26" s="209">
        <f>5975+1011+911</f>
        <v>7897</v>
      </c>
      <c r="H26" s="209"/>
      <c r="I26" s="224">
        <f t="shared" si="1"/>
        <v>8579</v>
      </c>
      <c r="J26" s="212">
        <f t="shared" si="2"/>
        <v>581.12807452000004</v>
      </c>
      <c r="K26" s="211">
        <f t="shared" si="3"/>
        <v>262.21500000000003</v>
      </c>
      <c r="L26" s="126" t="s">
        <v>23</v>
      </c>
      <c r="M26" s="126" t="s">
        <v>2</v>
      </c>
      <c r="N26" s="122"/>
      <c r="O26" s="213">
        <f t="shared" si="4"/>
        <v>0</v>
      </c>
      <c r="P26" s="122">
        <v>1</v>
      </c>
      <c r="Q26" s="213">
        <f t="shared" si="5"/>
        <v>20</v>
      </c>
      <c r="R26" s="122"/>
      <c r="S26" s="213">
        <f t="shared" si="6"/>
        <v>0</v>
      </c>
      <c r="T26" s="220" t="s">
        <v>1</v>
      </c>
      <c r="U26" s="220"/>
      <c r="Y26" s="215">
        <f t="shared" si="7"/>
        <v>0.91900427865822987</v>
      </c>
      <c r="Z26" s="215">
        <f t="shared" si="8"/>
        <v>0.30564751136496099</v>
      </c>
    </row>
    <row r="27" spans="1:26" s="155" customFormat="1" ht="16.2" customHeight="1" x14ac:dyDescent="0.25">
      <c r="A27" s="122">
        <v>108</v>
      </c>
      <c r="B27" s="209">
        <v>8916.8321880000003</v>
      </c>
      <c r="C27" s="209">
        <v>800</v>
      </c>
      <c r="D27" s="216"/>
      <c r="E27" s="211">
        <f t="shared" si="0"/>
        <v>9716.8321880000003</v>
      </c>
      <c r="F27" s="209">
        <f>75+95</f>
        <v>170</v>
      </c>
      <c r="G27" s="209">
        <f>856+356+342</f>
        <v>1554</v>
      </c>
      <c r="H27" s="209"/>
      <c r="I27" s="224">
        <f t="shared" si="1"/>
        <v>1724</v>
      </c>
      <c r="J27" s="212">
        <f t="shared" si="2"/>
        <v>867.09905786000002</v>
      </c>
      <c r="K27" s="211">
        <f t="shared" si="3"/>
        <v>54.999999999999993</v>
      </c>
      <c r="L27" s="126" t="s">
        <v>23</v>
      </c>
      <c r="M27" s="126" t="s">
        <v>2</v>
      </c>
      <c r="N27" s="122"/>
      <c r="O27" s="213">
        <f t="shared" si="4"/>
        <v>0</v>
      </c>
      <c r="P27" s="122">
        <v>1</v>
      </c>
      <c r="Q27" s="213">
        <f t="shared" si="5"/>
        <v>20</v>
      </c>
      <c r="R27" s="122"/>
      <c r="S27" s="213">
        <f t="shared" si="6"/>
        <v>0</v>
      </c>
      <c r="T27" s="220" t="s">
        <v>1</v>
      </c>
      <c r="U27" s="220"/>
      <c r="Y27" s="215">
        <f t="shared" si="7"/>
        <v>0.89236804864330332</v>
      </c>
      <c r="Z27" s="215">
        <f t="shared" si="8"/>
        <v>0.31902552204176332</v>
      </c>
    </row>
    <row r="28" spans="1:26" s="155" customFormat="1" ht="16.2" customHeight="1" x14ac:dyDescent="0.25">
      <c r="A28" s="122">
        <v>109</v>
      </c>
      <c r="B28" s="209">
        <v>4945.0618799999993</v>
      </c>
      <c r="C28" s="209">
        <v>216.79812000000001</v>
      </c>
      <c r="D28" s="216"/>
      <c r="E28" s="211">
        <f t="shared" si="0"/>
        <v>5161.8599999999997</v>
      </c>
      <c r="F28" s="209">
        <v>270</v>
      </c>
      <c r="G28" s="209"/>
      <c r="H28" s="209"/>
      <c r="I28" s="224">
        <f t="shared" si="1"/>
        <v>270</v>
      </c>
      <c r="J28" s="212">
        <f t="shared" si="2"/>
        <v>475.20083159999984</v>
      </c>
      <c r="K28" s="211">
        <f t="shared" si="3"/>
        <v>25.649999999999995</v>
      </c>
      <c r="L28" s="126" t="s">
        <v>22</v>
      </c>
      <c r="M28" s="126" t="s">
        <v>2</v>
      </c>
      <c r="N28" s="122"/>
      <c r="O28" s="213">
        <f t="shared" si="4"/>
        <v>0</v>
      </c>
      <c r="P28" s="122"/>
      <c r="Q28" s="213">
        <f t="shared" si="5"/>
        <v>0</v>
      </c>
      <c r="R28" s="122"/>
      <c r="S28" s="213">
        <f t="shared" si="6"/>
        <v>0</v>
      </c>
      <c r="T28" s="220" t="s">
        <v>1</v>
      </c>
      <c r="U28" s="220"/>
      <c r="Y28" s="215">
        <f t="shared" si="7"/>
        <v>0.92059999999999975</v>
      </c>
      <c r="Z28" s="215">
        <f t="shared" si="8"/>
        <v>0.95</v>
      </c>
    </row>
    <row r="29" spans="1:26" s="155" customFormat="1" ht="16.2" customHeight="1" x14ac:dyDescent="0.25">
      <c r="A29" s="122">
        <v>112</v>
      </c>
      <c r="B29" s="209">
        <v>9652.8495359999979</v>
      </c>
      <c r="C29" s="209">
        <v>980</v>
      </c>
      <c r="D29" s="216"/>
      <c r="E29" s="211">
        <f t="shared" si="0"/>
        <v>10632.849535999998</v>
      </c>
      <c r="F29" s="209">
        <v>1133</v>
      </c>
      <c r="G29" s="209">
        <v>404</v>
      </c>
      <c r="H29" s="209"/>
      <c r="I29" s="224">
        <f t="shared" si="1"/>
        <v>1537</v>
      </c>
      <c r="J29" s="212">
        <f t="shared" si="2"/>
        <v>941.52070591999973</v>
      </c>
      <c r="K29" s="211">
        <f t="shared" si="3"/>
        <v>117.73499999999999</v>
      </c>
      <c r="L29" s="126" t="s">
        <v>22</v>
      </c>
      <c r="M29" s="126" t="s">
        <v>2</v>
      </c>
      <c r="N29" s="122"/>
      <c r="O29" s="213">
        <f t="shared" si="4"/>
        <v>0</v>
      </c>
      <c r="P29" s="122"/>
      <c r="Q29" s="213">
        <f t="shared" si="5"/>
        <v>0</v>
      </c>
      <c r="R29" s="122"/>
      <c r="S29" s="213">
        <f t="shared" si="6"/>
        <v>0</v>
      </c>
      <c r="T29" s="220" t="s">
        <v>1</v>
      </c>
      <c r="U29" s="220"/>
      <c r="Y29" s="215">
        <f t="shared" si="7"/>
        <v>0.88548295800882104</v>
      </c>
      <c r="Z29" s="215">
        <f t="shared" si="8"/>
        <v>0.76600520494469737</v>
      </c>
    </row>
    <row r="30" spans="1:26" s="155" customFormat="1" ht="16.2" customHeight="1" x14ac:dyDescent="0.25">
      <c r="A30" s="122">
        <v>113</v>
      </c>
      <c r="B30" s="209">
        <v>4559.3315459999994</v>
      </c>
      <c r="C30" s="209"/>
      <c r="D30" s="216"/>
      <c r="E30" s="211">
        <f t="shared" si="0"/>
        <v>4559.3315459999994</v>
      </c>
      <c r="F30" s="209">
        <v>320</v>
      </c>
      <c r="G30" s="209">
        <v>3770</v>
      </c>
      <c r="H30" s="209"/>
      <c r="I30" s="224">
        <f t="shared" si="1"/>
        <v>4090</v>
      </c>
      <c r="J30" s="212">
        <f t="shared" si="2"/>
        <v>433.1364968699998</v>
      </c>
      <c r="K30" s="211">
        <f t="shared" si="3"/>
        <v>124.64999999999999</v>
      </c>
      <c r="L30" s="126" t="s">
        <v>22</v>
      </c>
      <c r="M30" s="126" t="s">
        <v>2</v>
      </c>
      <c r="N30" s="122"/>
      <c r="O30" s="213">
        <f t="shared" si="4"/>
        <v>0</v>
      </c>
      <c r="P30" s="122"/>
      <c r="Q30" s="213">
        <f t="shared" si="5"/>
        <v>0</v>
      </c>
      <c r="R30" s="122"/>
      <c r="S30" s="213">
        <f t="shared" si="6"/>
        <v>0</v>
      </c>
      <c r="T30" s="220" t="s">
        <v>1</v>
      </c>
      <c r="U30" s="220"/>
      <c r="Y30" s="215">
        <f t="shared" si="7"/>
        <v>0.94999999999999984</v>
      </c>
      <c r="Z30" s="215">
        <f t="shared" si="8"/>
        <v>0.30476772616136921</v>
      </c>
    </row>
    <row r="31" spans="1:26" s="155" customFormat="1" ht="16.2" customHeight="1" x14ac:dyDescent="0.25">
      <c r="A31" s="122">
        <v>116</v>
      </c>
      <c r="B31" s="209">
        <v>5845.9175280000009</v>
      </c>
      <c r="C31" s="209">
        <v>100</v>
      </c>
      <c r="D31" s="216"/>
      <c r="E31" s="211">
        <f t="shared" si="0"/>
        <v>5945.9175280000009</v>
      </c>
      <c r="F31" s="209"/>
      <c r="G31" s="209">
        <f>800+750</f>
        <v>1550</v>
      </c>
      <c r="H31" s="209"/>
      <c r="I31" s="224">
        <f t="shared" si="1"/>
        <v>1550</v>
      </c>
      <c r="J31" s="212">
        <f t="shared" si="2"/>
        <v>557.86216516000013</v>
      </c>
      <c r="K31" s="211">
        <f t="shared" si="3"/>
        <v>38.75</v>
      </c>
      <c r="L31" s="126" t="s">
        <v>22</v>
      </c>
      <c r="M31" s="126" t="s">
        <v>2</v>
      </c>
      <c r="N31" s="122"/>
      <c r="O31" s="213">
        <f t="shared" si="4"/>
        <v>0</v>
      </c>
      <c r="P31" s="122"/>
      <c r="Q31" s="213">
        <f t="shared" si="5"/>
        <v>0</v>
      </c>
      <c r="R31" s="122"/>
      <c r="S31" s="213">
        <f t="shared" si="6"/>
        <v>0</v>
      </c>
      <c r="T31" s="219" t="s">
        <v>1</v>
      </c>
      <c r="U31" s="220"/>
      <c r="Y31" s="215">
        <f t="shared" si="7"/>
        <v>0.93822721646064511</v>
      </c>
      <c r="Z31" s="215">
        <f t="shared" si="8"/>
        <v>0.25</v>
      </c>
    </row>
    <row r="32" spans="1:26" s="155" customFormat="1" ht="16.2" customHeight="1" x14ac:dyDescent="0.25">
      <c r="A32" s="122">
        <v>117</v>
      </c>
      <c r="B32" s="209">
        <v>5484.9924360000005</v>
      </c>
      <c r="C32" s="209">
        <v>490</v>
      </c>
      <c r="D32" s="221"/>
      <c r="E32" s="211">
        <f t="shared" si="0"/>
        <v>5974.9924360000005</v>
      </c>
      <c r="F32" s="222">
        <v>150</v>
      </c>
      <c r="G32" s="222">
        <f>165+1172</f>
        <v>1337</v>
      </c>
      <c r="H32" s="222"/>
      <c r="I32" s="211">
        <f t="shared" si="1"/>
        <v>1487</v>
      </c>
      <c r="J32" s="212">
        <f t="shared" si="2"/>
        <v>533.32428142000003</v>
      </c>
      <c r="K32" s="211">
        <f t="shared" si="3"/>
        <v>47.674999999999997</v>
      </c>
      <c r="L32" s="132" t="s">
        <v>22</v>
      </c>
      <c r="M32" s="111" t="s">
        <v>2</v>
      </c>
      <c r="N32" s="122"/>
      <c r="O32" s="213">
        <f t="shared" si="4"/>
        <v>0</v>
      </c>
      <c r="P32" s="122"/>
      <c r="Q32" s="213">
        <f t="shared" si="5"/>
        <v>0</v>
      </c>
      <c r="R32" s="122"/>
      <c r="S32" s="213">
        <f t="shared" si="6"/>
        <v>0</v>
      </c>
      <c r="T32" s="219" t="s">
        <v>1</v>
      </c>
      <c r="U32" s="220"/>
      <c r="Y32" s="215">
        <f t="shared" si="7"/>
        <v>0.89259406958686893</v>
      </c>
      <c r="Z32" s="215">
        <f t="shared" si="8"/>
        <v>0.32061197041022194</v>
      </c>
    </row>
    <row r="33" spans="1:27" s="155" customFormat="1" ht="16.2" customHeight="1" x14ac:dyDescent="0.25">
      <c r="A33" s="122">
        <v>118</v>
      </c>
      <c r="B33" s="209">
        <v>3654.5576759999999</v>
      </c>
      <c r="C33" s="209">
        <v>700</v>
      </c>
      <c r="D33" s="221"/>
      <c r="E33" s="211">
        <f t="shared" si="0"/>
        <v>4354.5576760000004</v>
      </c>
      <c r="F33" s="222">
        <v>1750</v>
      </c>
      <c r="G33" s="222">
        <f>560+70</f>
        <v>630</v>
      </c>
      <c r="H33" s="222"/>
      <c r="I33" s="211">
        <f t="shared" si="1"/>
        <v>2380</v>
      </c>
      <c r="J33" s="212">
        <f t="shared" si="2"/>
        <v>364.68297921999999</v>
      </c>
      <c r="K33" s="211">
        <f t="shared" si="3"/>
        <v>181.99999999999997</v>
      </c>
      <c r="L33" s="132" t="s">
        <v>22</v>
      </c>
      <c r="M33" s="111" t="s">
        <v>2</v>
      </c>
      <c r="N33" s="122"/>
      <c r="O33" s="213">
        <f t="shared" si="4"/>
        <v>0</v>
      </c>
      <c r="P33" s="122"/>
      <c r="Q33" s="213">
        <f t="shared" si="5"/>
        <v>0</v>
      </c>
      <c r="R33" s="122"/>
      <c r="S33" s="213">
        <f t="shared" si="6"/>
        <v>0</v>
      </c>
      <c r="T33" s="219" t="s">
        <v>1</v>
      </c>
      <c r="U33" s="220"/>
      <c r="Y33" s="215">
        <f t="shared" si="7"/>
        <v>0.8374742197811228</v>
      </c>
      <c r="Z33" s="215">
        <f t="shared" si="8"/>
        <v>0.76470588235294112</v>
      </c>
    </row>
    <row r="34" spans="1:27" s="155" customFormat="1" ht="16.2" customHeight="1" x14ac:dyDescent="0.25">
      <c r="A34" s="122">
        <v>122</v>
      </c>
      <c r="B34" s="209">
        <v>6241.9810200000011</v>
      </c>
      <c r="C34" s="209">
        <v>783.40697999999975</v>
      </c>
      <c r="D34" s="221"/>
      <c r="E34" s="211">
        <f t="shared" si="0"/>
        <v>7025.3880000000008</v>
      </c>
      <c r="F34" s="222">
        <v>1460</v>
      </c>
      <c r="G34" s="222"/>
      <c r="H34" s="222"/>
      <c r="I34" s="211">
        <f t="shared" si="1"/>
        <v>1460</v>
      </c>
      <c r="J34" s="212">
        <f t="shared" si="2"/>
        <v>612.57337140000004</v>
      </c>
      <c r="K34" s="211">
        <f t="shared" si="3"/>
        <v>138.69999999999999</v>
      </c>
      <c r="L34" s="126" t="s">
        <v>31</v>
      </c>
      <c r="M34" s="111" t="s">
        <v>2</v>
      </c>
      <c r="N34" s="122"/>
      <c r="O34" s="213">
        <f t="shared" si="4"/>
        <v>0</v>
      </c>
      <c r="P34" s="122"/>
      <c r="Q34" s="213">
        <f t="shared" si="5"/>
        <v>0</v>
      </c>
      <c r="R34" s="122"/>
      <c r="S34" s="213">
        <f t="shared" si="6"/>
        <v>0</v>
      </c>
      <c r="T34" s="219" t="s">
        <v>1</v>
      </c>
      <c r="U34" s="220"/>
      <c r="Y34" s="215">
        <f t="shared" si="7"/>
        <v>0.87194240574328419</v>
      </c>
      <c r="Z34" s="215">
        <f t="shared" si="8"/>
        <v>0.95</v>
      </c>
    </row>
    <row r="35" spans="1:27" s="155" customFormat="1" ht="16.2" customHeight="1" x14ac:dyDescent="0.25">
      <c r="A35" s="122">
        <v>123</v>
      </c>
      <c r="B35" s="209">
        <v>6094.0396440000013</v>
      </c>
      <c r="C35" s="209">
        <v>522.72435600000006</v>
      </c>
      <c r="D35" s="221"/>
      <c r="E35" s="211">
        <f t="shared" si="0"/>
        <v>6616.764000000001</v>
      </c>
      <c r="F35" s="222">
        <v>2100</v>
      </c>
      <c r="G35" s="222"/>
      <c r="H35" s="222"/>
      <c r="I35" s="211">
        <f t="shared" si="1"/>
        <v>2100</v>
      </c>
      <c r="J35" s="212">
        <f t="shared" si="2"/>
        <v>592.0018750800001</v>
      </c>
      <c r="K35" s="211">
        <f t="shared" si="3"/>
        <v>199.49999999999997</v>
      </c>
      <c r="L35" s="126" t="s">
        <v>31</v>
      </c>
      <c r="M35" s="111" t="s">
        <v>37</v>
      </c>
      <c r="N35" s="122"/>
      <c r="O35" s="213">
        <f t="shared" si="4"/>
        <v>0</v>
      </c>
      <c r="P35" s="122"/>
      <c r="Q35" s="213">
        <f t="shared" si="5"/>
        <v>0</v>
      </c>
      <c r="R35" s="122"/>
      <c r="S35" s="213">
        <f t="shared" si="6"/>
        <v>0</v>
      </c>
      <c r="T35" s="219" t="s">
        <v>1</v>
      </c>
      <c r="U35" s="220"/>
      <c r="Y35" s="215">
        <f t="shared" si="7"/>
        <v>0.89469999999999994</v>
      </c>
      <c r="Z35" s="215">
        <f t="shared" si="8"/>
        <v>0.95</v>
      </c>
    </row>
    <row r="36" spans="1:27" s="155" customFormat="1" ht="16.2" customHeight="1" x14ac:dyDescent="0.25">
      <c r="A36" s="122">
        <v>124</v>
      </c>
      <c r="B36" s="209">
        <v>5745.7012140000006</v>
      </c>
      <c r="C36" s="209"/>
      <c r="D36" s="221"/>
      <c r="E36" s="211">
        <f t="shared" si="0"/>
        <v>5745.7012140000006</v>
      </c>
      <c r="F36" s="222">
        <v>1800</v>
      </c>
      <c r="G36" s="222"/>
      <c r="H36" s="222"/>
      <c r="I36" s="211">
        <f t="shared" si="1"/>
        <v>1800</v>
      </c>
      <c r="J36" s="212">
        <f t="shared" si="2"/>
        <v>545.84161532999997</v>
      </c>
      <c r="K36" s="211">
        <f t="shared" si="3"/>
        <v>170.99999999999997</v>
      </c>
      <c r="L36" s="126" t="s">
        <v>31</v>
      </c>
      <c r="M36" s="111" t="s">
        <v>2</v>
      </c>
      <c r="N36" s="122"/>
      <c r="O36" s="213">
        <f t="shared" si="4"/>
        <v>0</v>
      </c>
      <c r="P36" s="122"/>
      <c r="Q36" s="213">
        <f t="shared" si="5"/>
        <v>0</v>
      </c>
      <c r="R36" s="122"/>
      <c r="S36" s="213">
        <f t="shared" si="6"/>
        <v>0</v>
      </c>
      <c r="T36" s="219" t="s">
        <v>1</v>
      </c>
      <c r="U36" s="220"/>
      <c r="Y36" s="215">
        <f t="shared" si="7"/>
        <v>0.95</v>
      </c>
      <c r="Z36" s="215">
        <f t="shared" si="8"/>
        <v>0.95</v>
      </c>
    </row>
    <row r="37" spans="1:27" s="155" customFormat="1" ht="16.2" customHeight="1" x14ac:dyDescent="0.25">
      <c r="A37" s="122">
        <v>125</v>
      </c>
      <c r="B37" s="209">
        <v>9427.6407060000001</v>
      </c>
      <c r="C37" s="209"/>
      <c r="D37" s="221"/>
      <c r="E37" s="211">
        <f t="shared" si="0"/>
        <v>9427.6407060000001</v>
      </c>
      <c r="F37" s="222"/>
      <c r="G37" s="222"/>
      <c r="H37" s="222"/>
      <c r="I37" s="211">
        <f t="shared" si="1"/>
        <v>0</v>
      </c>
      <c r="J37" s="212">
        <f t="shared" si="2"/>
        <v>895.6258670699998</v>
      </c>
      <c r="K37" s="211">
        <f t="shared" si="3"/>
        <v>0</v>
      </c>
      <c r="L37" s="126" t="s">
        <v>31</v>
      </c>
      <c r="M37" s="111" t="s">
        <v>2</v>
      </c>
      <c r="N37" s="122"/>
      <c r="O37" s="213">
        <f t="shared" si="4"/>
        <v>0</v>
      </c>
      <c r="P37" s="122"/>
      <c r="Q37" s="213">
        <f t="shared" si="5"/>
        <v>0</v>
      </c>
      <c r="R37" s="122"/>
      <c r="S37" s="213">
        <f t="shared" si="6"/>
        <v>0</v>
      </c>
      <c r="T37" s="219" t="s">
        <v>1</v>
      </c>
      <c r="U37" s="220"/>
      <c r="Y37" s="215">
        <f t="shared" si="7"/>
        <v>0.94999999999999984</v>
      </c>
      <c r="Z37" s="215" t="str">
        <f t="shared" si="8"/>
        <v/>
      </c>
    </row>
    <row r="38" spans="1:27" s="155" customFormat="1" ht="16.2" customHeight="1" x14ac:dyDescent="0.25">
      <c r="A38" s="122">
        <v>127</v>
      </c>
      <c r="B38" s="209">
        <v>8094.1137419999995</v>
      </c>
      <c r="C38" s="209">
        <v>2400</v>
      </c>
      <c r="D38" s="221"/>
      <c r="E38" s="211">
        <f t="shared" si="0"/>
        <v>10494.113742</v>
      </c>
      <c r="F38" s="222"/>
      <c r="G38" s="222"/>
      <c r="H38" s="222"/>
      <c r="I38" s="211">
        <f t="shared" si="1"/>
        <v>0</v>
      </c>
      <c r="J38" s="212">
        <f t="shared" si="2"/>
        <v>828.94080548999978</v>
      </c>
      <c r="K38" s="211">
        <f t="shared" si="3"/>
        <v>0</v>
      </c>
      <c r="L38" s="126" t="s">
        <v>31</v>
      </c>
      <c r="M38" s="111" t="s">
        <v>2</v>
      </c>
      <c r="N38" s="122"/>
      <c r="O38" s="213">
        <f t="shared" si="4"/>
        <v>0</v>
      </c>
      <c r="P38" s="122">
        <v>1</v>
      </c>
      <c r="Q38" s="213">
        <f t="shared" si="5"/>
        <v>20</v>
      </c>
      <c r="R38" s="122"/>
      <c r="S38" s="213">
        <f t="shared" si="6"/>
        <v>0</v>
      </c>
      <c r="T38" s="219" t="s">
        <v>1</v>
      </c>
      <c r="U38" s="220"/>
      <c r="Y38" s="215">
        <f t="shared" si="7"/>
        <v>0.78991025432893569</v>
      </c>
      <c r="Z38" s="215" t="str">
        <f t="shared" si="8"/>
        <v/>
      </c>
    </row>
    <row r="39" spans="1:27" s="155" customFormat="1" ht="16.2" customHeight="1" x14ac:dyDescent="0.25">
      <c r="A39" s="122">
        <v>128</v>
      </c>
      <c r="B39" s="209">
        <v>5017.8680640000011</v>
      </c>
      <c r="C39" s="209">
        <v>3000</v>
      </c>
      <c r="D39" s="221"/>
      <c r="E39" s="211">
        <f t="shared" si="0"/>
        <v>8017.8680640000011</v>
      </c>
      <c r="F39" s="222"/>
      <c r="G39" s="222"/>
      <c r="H39" s="222"/>
      <c r="I39" s="211">
        <f t="shared" si="1"/>
        <v>0</v>
      </c>
      <c r="J39" s="212">
        <f t="shared" si="2"/>
        <v>551.69746608000003</v>
      </c>
      <c r="K39" s="211">
        <f t="shared" si="3"/>
        <v>0</v>
      </c>
      <c r="L39" s="126" t="s">
        <v>31</v>
      </c>
      <c r="M39" s="111" t="s">
        <v>2</v>
      </c>
      <c r="N39" s="122"/>
      <c r="O39" s="213">
        <f t="shared" si="4"/>
        <v>0</v>
      </c>
      <c r="P39" s="122"/>
      <c r="Q39" s="213">
        <f t="shared" si="5"/>
        <v>0</v>
      </c>
      <c r="R39" s="122"/>
      <c r="S39" s="213">
        <f t="shared" si="6"/>
        <v>0</v>
      </c>
      <c r="T39" s="219" t="s">
        <v>1</v>
      </c>
      <c r="U39" s="225"/>
      <c r="Y39" s="215">
        <f t="shared" si="7"/>
        <v>0.68808498927178152</v>
      </c>
      <c r="Z39" s="215" t="str">
        <f t="shared" si="8"/>
        <v/>
      </c>
    </row>
    <row r="40" spans="1:27" s="155" customFormat="1" ht="16.2" customHeight="1" x14ac:dyDescent="0.25">
      <c r="A40" s="122">
        <v>129</v>
      </c>
      <c r="B40" s="209">
        <v>5541.0715800000007</v>
      </c>
      <c r="C40" s="209">
        <v>600.88841999999977</v>
      </c>
      <c r="D40" s="221"/>
      <c r="E40" s="211">
        <f t="shared" si="0"/>
        <v>6141.9600000000009</v>
      </c>
      <c r="F40" s="222"/>
      <c r="G40" s="222"/>
      <c r="H40" s="222"/>
      <c r="I40" s="211">
        <f t="shared" si="1"/>
        <v>0</v>
      </c>
      <c r="J40" s="212">
        <f t="shared" si="2"/>
        <v>541.42401060000009</v>
      </c>
      <c r="K40" s="211">
        <f t="shared" si="3"/>
        <v>0</v>
      </c>
      <c r="L40" s="126" t="s">
        <v>31</v>
      </c>
      <c r="M40" s="111" t="s">
        <v>2</v>
      </c>
      <c r="N40" s="122"/>
      <c r="O40" s="213">
        <f t="shared" si="4"/>
        <v>0</v>
      </c>
      <c r="P40" s="122"/>
      <c r="Q40" s="213">
        <f t="shared" si="5"/>
        <v>0</v>
      </c>
      <c r="R40" s="122"/>
      <c r="S40" s="213">
        <f t="shared" si="6"/>
        <v>0</v>
      </c>
      <c r="T40" s="219" t="s">
        <v>1</v>
      </c>
      <c r="U40" s="220"/>
      <c r="Y40" s="215">
        <f t="shared" si="7"/>
        <v>0.88151666666666662</v>
      </c>
      <c r="Z40" s="215" t="str">
        <f t="shared" si="8"/>
        <v/>
      </c>
    </row>
    <row r="41" spans="1:27" s="155" customFormat="1" ht="16.2" customHeight="1" x14ac:dyDescent="0.25">
      <c r="A41" s="122">
        <v>130</v>
      </c>
      <c r="B41" s="209">
        <v>5020</v>
      </c>
      <c r="C41" s="209">
        <v>560</v>
      </c>
      <c r="D41" s="216"/>
      <c r="E41" s="211">
        <f t="shared" si="0"/>
        <v>5580</v>
      </c>
      <c r="F41" s="222">
        <v>4562</v>
      </c>
      <c r="G41" s="222">
        <v>3981</v>
      </c>
      <c r="H41" s="222"/>
      <c r="I41" s="211">
        <f t="shared" si="1"/>
        <v>8543</v>
      </c>
      <c r="J41" s="212">
        <f t="shared" si="2"/>
        <v>490.90000000000003</v>
      </c>
      <c r="K41" s="211">
        <f t="shared" si="3"/>
        <v>532.91499999999996</v>
      </c>
      <c r="L41" s="126" t="s">
        <v>31</v>
      </c>
      <c r="M41" s="111" t="s">
        <v>2</v>
      </c>
      <c r="N41" s="122"/>
      <c r="O41" s="213">
        <f t="shared" si="4"/>
        <v>0</v>
      </c>
      <c r="P41" s="122">
        <v>1</v>
      </c>
      <c r="Q41" s="213">
        <f t="shared" si="5"/>
        <v>20</v>
      </c>
      <c r="R41" s="122"/>
      <c r="S41" s="213">
        <f t="shared" si="6"/>
        <v>0</v>
      </c>
      <c r="T41" s="219" t="s">
        <v>2</v>
      </c>
      <c r="U41" s="220" t="s">
        <v>36</v>
      </c>
      <c r="Y41" s="215">
        <f t="shared" si="7"/>
        <v>0.87974910394265238</v>
      </c>
      <c r="Z41" s="215">
        <f t="shared" si="8"/>
        <v>0.62380311366030661</v>
      </c>
    </row>
    <row r="42" spans="1:27" s="155" customFormat="1" ht="16.2" customHeight="1" x14ac:dyDescent="0.25">
      <c r="A42" s="106">
        <v>131</v>
      </c>
      <c r="B42" s="209">
        <v>5488.1556179999998</v>
      </c>
      <c r="C42" s="209">
        <v>318.3923820000004</v>
      </c>
      <c r="D42" s="216"/>
      <c r="E42" s="211">
        <f t="shared" si="0"/>
        <v>5806.5479999999998</v>
      </c>
      <c r="F42" s="222">
        <f>570+135</f>
        <v>705</v>
      </c>
      <c r="G42" s="222"/>
      <c r="H42" s="222"/>
      <c r="I42" s="211">
        <f t="shared" si="1"/>
        <v>705</v>
      </c>
      <c r="J42" s="212">
        <f t="shared" si="2"/>
        <v>529.33459326000002</v>
      </c>
      <c r="K42" s="211">
        <f t="shared" si="3"/>
        <v>66.974999999999994</v>
      </c>
      <c r="L42" s="126" t="s">
        <v>31</v>
      </c>
      <c r="M42" s="111" t="s">
        <v>37</v>
      </c>
      <c r="N42" s="122"/>
      <c r="O42" s="213">
        <f t="shared" si="4"/>
        <v>0</v>
      </c>
      <c r="P42" s="122"/>
      <c r="Q42" s="213">
        <f t="shared" si="5"/>
        <v>0</v>
      </c>
      <c r="R42" s="122"/>
      <c r="S42" s="213">
        <f t="shared" si="6"/>
        <v>0</v>
      </c>
      <c r="T42" s="219" t="s">
        <v>30</v>
      </c>
      <c r="U42" s="220"/>
      <c r="Y42" s="215">
        <f t="shared" si="7"/>
        <v>0.91161666666666674</v>
      </c>
      <c r="Z42" s="215">
        <f t="shared" si="8"/>
        <v>0.95</v>
      </c>
    </row>
    <row r="43" spans="1:27" s="155" customFormat="1" ht="16.2" customHeight="1" x14ac:dyDescent="0.25">
      <c r="A43" s="122">
        <v>132</v>
      </c>
      <c r="B43" s="209">
        <v>3542.6825280000003</v>
      </c>
      <c r="C43" s="209">
        <v>495.32947200000001</v>
      </c>
      <c r="D43" s="221"/>
      <c r="E43" s="211">
        <f t="shared" si="0"/>
        <v>4038.0120000000002</v>
      </c>
      <c r="F43" s="222">
        <v>635</v>
      </c>
      <c r="G43" s="222"/>
      <c r="H43" s="222"/>
      <c r="I43" s="211">
        <f t="shared" si="1"/>
        <v>635</v>
      </c>
      <c r="J43" s="212">
        <f t="shared" si="2"/>
        <v>348.93807695999999</v>
      </c>
      <c r="K43" s="211">
        <f t="shared" si="3"/>
        <v>60.324999999999989</v>
      </c>
      <c r="L43" s="126" t="s">
        <v>31</v>
      </c>
      <c r="M43" s="111" t="s">
        <v>2</v>
      </c>
      <c r="N43" s="122"/>
      <c r="O43" s="213">
        <f t="shared" si="4"/>
        <v>0</v>
      </c>
      <c r="P43" s="122"/>
      <c r="Q43" s="213">
        <f t="shared" si="5"/>
        <v>0</v>
      </c>
      <c r="R43" s="122"/>
      <c r="S43" s="213">
        <f t="shared" si="6"/>
        <v>0</v>
      </c>
      <c r="T43" s="219" t="s">
        <v>1</v>
      </c>
      <c r="U43" s="220"/>
      <c r="Y43" s="215">
        <f t="shared" si="7"/>
        <v>0.86413333333333331</v>
      </c>
      <c r="Z43" s="215">
        <f t="shared" si="8"/>
        <v>0.95</v>
      </c>
    </row>
    <row r="44" spans="1:27" s="155" customFormat="1" ht="16.2" customHeight="1" thickBot="1" x14ac:dyDescent="0.3">
      <c r="A44" s="133" t="s">
        <v>21</v>
      </c>
      <c r="B44" s="226">
        <f>70*33</f>
        <v>2310</v>
      </c>
      <c r="C44" s="226">
        <f>70*20</f>
        <v>1400</v>
      </c>
      <c r="D44" s="227"/>
      <c r="E44" s="228">
        <f t="shared" si="0"/>
        <v>3710</v>
      </c>
      <c r="F44" s="226"/>
      <c r="G44" s="226"/>
      <c r="H44" s="226"/>
      <c r="I44" s="228">
        <f t="shared" si="1"/>
        <v>0</v>
      </c>
      <c r="J44" s="228">
        <f t="shared" si="2"/>
        <v>254.44999999999996</v>
      </c>
      <c r="K44" s="228">
        <f t="shared" si="3"/>
        <v>0</v>
      </c>
      <c r="L44" s="229" t="s">
        <v>22</v>
      </c>
      <c r="M44" s="229" t="s">
        <v>2</v>
      </c>
      <c r="N44" s="133"/>
      <c r="O44" s="230">
        <f t="shared" si="4"/>
        <v>0</v>
      </c>
      <c r="P44" s="133">
        <v>1</v>
      </c>
      <c r="Q44" s="230">
        <f t="shared" si="5"/>
        <v>20</v>
      </c>
      <c r="R44" s="133"/>
      <c r="S44" s="230">
        <f t="shared" si="6"/>
        <v>0</v>
      </c>
      <c r="T44" s="229" t="s">
        <v>1</v>
      </c>
      <c r="U44" s="229"/>
      <c r="Y44" s="215">
        <f t="shared" si="7"/>
        <v>0.6858490566037736</v>
      </c>
      <c r="Z44" s="215" t="str">
        <f t="shared" si="8"/>
        <v/>
      </c>
    </row>
    <row r="45" spans="1:27" s="155" customFormat="1" ht="16.2" customHeight="1" thickTop="1" thickBot="1" x14ac:dyDescent="0.35">
      <c r="A45" s="202"/>
      <c r="B45" s="203"/>
      <c r="C45" s="204"/>
      <c r="D45" s="147" t="s">
        <v>94</v>
      </c>
      <c r="E45" s="109">
        <f>SUM(E12:E44)</f>
        <v>222346.11094799999</v>
      </c>
      <c r="F45" s="205"/>
      <c r="G45" s="206"/>
      <c r="H45" s="207"/>
      <c r="I45" s="109">
        <f>SUM(I12:I44)</f>
        <v>62306</v>
      </c>
      <c r="J45" s="109">
        <f>SUM(J12:J44)</f>
        <v>19812.11477172</v>
      </c>
      <c r="K45" s="109">
        <f>SUM(K12:K44)</f>
        <v>3403.6899999999991</v>
      </c>
      <c r="L45" s="146"/>
      <c r="M45" s="146"/>
      <c r="N45" s="148">
        <f t="shared" ref="N45:S45" si="9">SUM(N12:N44)</f>
        <v>0</v>
      </c>
      <c r="O45" s="149">
        <f t="shared" si="9"/>
        <v>0</v>
      </c>
      <c r="P45" s="149">
        <f t="shared" si="9"/>
        <v>8</v>
      </c>
      <c r="Q45" s="150">
        <f t="shared" si="9"/>
        <v>160</v>
      </c>
      <c r="R45" s="151">
        <f t="shared" si="9"/>
        <v>0</v>
      </c>
      <c r="S45" s="152">
        <f t="shared" si="9"/>
        <v>0</v>
      </c>
      <c r="T45" s="2"/>
      <c r="U45" s="2"/>
    </row>
    <row r="46" spans="1:27" s="179" customFormat="1" ht="20.100000000000001" customHeight="1" x14ac:dyDescent="0.3">
      <c r="A46" s="186"/>
      <c r="B46" s="186"/>
      <c r="C46" s="186"/>
      <c r="D46" s="186"/>
      <c r="E46" s="187"/>
      <c r="F46" s="187"/>
      <c r="G46" s="187"/>
      <c r="H46" s="187"/>
      <c r="I46" s="187"/>
      <c r="J46" s="187"/>
      <c r="K46" s="187"/>
      <c r="L46" s="187"/>
      <c r="M46" s="187"/>
      <c r="T46" s="2"/>
      <c r="U46" s="2"/>
      <c r="V46" s="146"/>
      <c r="W46" s="146"/>
      <c r="X46" s="155"/>
      <c r="Y46" s="155"/>
      <c r="Z46" s="155"/>
      <c r="AA46" s="155"/>
    </row>
    <row r="47" spans="1:27" ht="20.100000000000001" customHeight="1" x14ac:dyDescent="0.3">
      <c r="V47" s="179"/>
      <c r="W47" s="188"/>
      <c r="X47" s="179"/>
      <c r="Y47" s="179"/>
      <c r="Z47" s="179"/>
      <c r="AA47" s="179"/>
    </row>
    <row r="50" spans="1:8" ht="20.100000000000001" customHeight="1" x14ac:dyDescent="0.3">
      <c r="E50" s="190"/>
      <c r="F50" s="190"/>
      <c r="G50" s="190"/>
      <c r="H50" s="190"/>
    </row>
    <row r="51" spans="1:8" ht="20.100000000000001" customHeight="1" x14ac:dyDescent="0.3">
      <c r="A51" s="191"/>
      <c r="B51" s="191"/>
      <c r="C51" s="191"/>
      <c r="D51" s="191"/>
      <c r="E51" s="187"/>
      <c r="F51" s="187"/>
      <c r="G51" s="187"/>
      <c r="H51" s="187"/>
    </row>
    <row r="52" spans="1:8" ht="20.100000000000001" customHeight="1" x14ac:dyDescent="0.3">
      <c r="A52" s="191"/>
      <c r="B52" s="191"/>
      <c r="C52" s="191"/>
      <c r="D52" s="191"/>
    </row>
    <row r="53" spans="1:8" ht="20.100000000000001" customHeight="1" x14ac:dyDescent="0.3">
      <c r="A53" s="191"/>
      <c r="B53" s="191"/>
      <c r="C53" s="191"/>
      <c r="D53" s="191"/>
    </row>
    <row r="55" spans="1:8" ht="20.100000000000001" customHeight="1" x14ac:dyDescent="0.3">
      <c r="A55" s="191"/>
      <c r="B55" s="191"/>
      <c r="C55" s="191"/>
      <c r="D55" s="191"/>
    </row>
    <row r="56" spans="1:8" ht="20.100000000000001" customHeight="1" x14ac:dyDescent="0.3">
      <c r="A56" s="191"/>
      <c r="B56" s="191"/>
      <c r="C56" s="191"/>
      <c r="D56" s="191"/>
    </row>
    <row r="57" spans="1:8" ht="20.100000000000001" customHeight="1" x14ac:dyDescent="0.3">
      <c r="A57" s="191"/>
      <c r="B57" s="191"/>
      <c r="C57" s="191"/>
      <c r="D57" s="191"/>
    </row>
    <row r="58" spans="1:8" ht="20.100000000000001" customHeight="1" x14ac:dyDescent="0.3">
      <c r="A58" s="191"/>
      <c r="B58" s="191"/>
      <c r="C58" s="191"/>
      <c r="D58" s="191"/>
    </row>
    <row r="59" spans="1:8" ht="20.100000000000001" customHeight="1" x14ac:dyDescent="0.3">
      <c r="A59" s="191"/>
      <c r="B59" s="191"/>
      <c r="C59" s="191"/>
      <c r="D59" s="191"/>
    </row>
    <row r="60" spans="1:8" ht="20.100000000000001" customHeight="1" x14ac:dyDescent="0.3">
      <c r="A60" s="191"/>
      <c r="B60" s="191"/>
      <c r="C60" s="191"/>
      <c r="D60" s="191"/>
    </row>
    <row r="61" spans="1:8" ht="20.100000000000001" customHeight="1" x14ac:dyDescent="0.3">
      <c r="A61" s="191"/>
      <c r="B61" s="191"/>
      <c r="C61" s="191"/>
      <c r="D61" s="191"/>
    </row>
    <row r="62" spans="1:8" ht="20.100000000000001" customHeight="1" x14ac:dyDescent="0.3">
      <c r="A62" s="191"/>
      <c r="B62" s="191"/>
      <c r="C62" s="191"/>
      <c r="D62" s="191"/>
    </row>
    <row r="63" spans="1:8" ht="20.100000000000001" customHeight="1" x14ac:dyDescent="0.3">
      <c r="A63" s="191"/>
      <c r="B63" s="191"/>
      <c r="C63" s="191"/>
      <c r="D63" s="191"/>
    </row>
    <row r="64" spans="1:8" ht="20.100000000000001" customHeight="1" x14ac:dyDescent="0.3">
      <c r="A64" s="191"/>
      <c r="B64" s="191"/>
      <c r="C64" s="191"/>
      <c r="D64" s="191"/>
    </row>
    <row r="65" spans="1:4" ht="20.100000000000001" customHeight="1" x14ac:dyDescent="0.3">
      <c r="A65" s="191"/>
      <c r="B65" s="191"/>
      <c r="C65" s="191"/>
      <c r="D65" s="191"/>
    </row>
    <row r="66" spans="1:4" ht="20.100000000000001" customHeight="1" x14ac:dyDescent="0.3">
      <c r="A66" s="191"/>
      <c r="B66" s="191"/>
      <c r="C66" s="191"/>
      <c r="D66" s="191"/>
    </row>
    <row r="67" spans="1:4" ht="20.100000000000001" customHeight="1" x14ac:dyDescent="0.3">
      <c r="A67" s="191"/>
      <c r="B67" s="191"/>
      <c r="C67" s="191"/>
      <c r="D67" s="191"/>
    </row>
    <row r="68" spans="1:4" ht="20.100000000000001" customHeight="1" x14ac:dyDescent="0.3">
      <c r="A68" s="191"/>
      <c r="B68" s="191"/>
      <c r="C68" s="191"/>
      <c r="D68" s="191"/>
    </row>
    <row r="69" spans="1:4" ht="20.100000000000001" customHeight="1" x14ac:dyDescent="0.3">
      <c r="A69" s="191"/>
      <c r="B69" s="191"/>
      <c r="C69" s="191"/>
      <c r="D69" s="191"/>
    </row>
    <row r="70" spans="1:4" ht="20.100000000000001" customHeight="1" x14ac:dyDescent="0.3">
      <c r="A70" s="191"/>
      <c r="B70" s="191"/>
      <c r="C70" s="191"/>
      <c r="D70" s="191"/>
    </row>
    <row r="71" spans="1:4" ht="20.100000000000001" customHeight="1" x14ac:dyDescent="0.3">
      <c r="A71" s="191"/>
      <c r="B71" s="191"/>
      <c r="C71" s="191"/>
      <c r="D71" s="191"/>
    </row>
    <row r="72" spans="1:4" ht="20.100000000000001" customHeight="1" x14ac:dyDescent="0.3">
      <c r="A72" s="191"/>
      <c r="B72" s="191"/>
      <c r="C72" s="191"/>
      <c r="D72" s="191"/>
    </row>
    <row r="73" spans="1:4" ht="20.100000000000001" customHeight="1" x14ac:dyDescent="0.3">
      <c r="A73" s="191"/>
      <c r="B73" s="191"/>
      <c r="C73" s="191"/>
      <c r="D73" s="191"/>
    </row>
    <row r="74" spans="1:4" ht="20.100000000000001" customHeight="1" x14ac:dyDescent="0.3">
      <c r="A74" s="191"/>
      <c r="B74" s="191"/>
      <c r="C74" s="191"/>
      <c r="D74" s="191"/>
    </row>
    <row r="75" spans="1:4" ht="20.100000000000001" customHeight="1" x14ac:dyDescent="0.3">
      <c r="A75" s="191"/>
      <c r="B75" s="191"/>
      <c r="C75" s="191"/>
      <c r="D75" s="191"/>
    </row>
    <row r="76" spans="1:4" ht="20.100000000000001" customHeight="1" x14ac:dyDescent="0.3">
      <c r="A76" s="191"/>
      <c r="B76" s="191"/>
      <c r="C76" s="191"/>
      <c r="D76" s="191"/>
    </row>
    <row r="77" spans="1:4" ht="20.100000000000001" customHeight="1" x14ac:dyDescent="0.3">
      <c r="A77" s="191"/>
      <c r="B77" s="191"/>
      <c r="C77" s="191"/>
      <c r="D77" s="191"/>
    </row>
    <row r="78" spans="1:4" ht="20.100000000000001" customHeight="1" x14ac:dyDescent="0.3">
      <c r="A78" s="191"/>
      <c r="B78" s="191"/>
      <c r="C78" s="191"/>
      <c r="D78" s="191"/>
    </row>
    <row r="79" spans="1:4" ht="20.100000000000001" customHeight="1" x14ac:dyDescent="0.3">
      <c r="A79" s="191"/>
      <c r="B79" s="191"/>
      <c r="C79" s="191"/>
      <c r="D79" s="191"/>
    </row>
    <row r="80" spans="1:4" ht="20.100000000000001" customHeight="1" x14ac:dyDescent="0.3">
      <c r="A80" s="191"/>
      <c r="B80" s="191"/>
      <c r="C80" s="191"/>
      <c r="D80" s="191"/>
    </row>
    <row r="81" spans="1:4" ht="20.100000000000001" customHeight="1" x14ac:dyDescent="0.3">
      <c r="A81" s="191"/>
      <c r="B81" s="191"/>
      <c r="C81" s="191"/>
      <c r="D81" s="191"/>
    </row>
    <row r="82" spans="1:4" ht="20.100000000000001" customHeight="1" x14ac:dyDescent="0.3">
      <c r="A82" s="191"/>
      <c r="B82" s="191"/>
      <c r="C82" s="191"/>
      <c r="D82" s="191"/>
    </row>
    <row r="83" spans="1:4" ht="20.100000000000001" customHeight="1" x14ac:dyDescent="0.3">
      <c r="A83" s="191"/>
      <c r="B83" s="191"/>
      <c r="C83" s="191"/>
      <c r="D83" s="191"/>
    </row>
    <row r="84" spans="1:4" ht="20.100000000000001" customHeight="1" x14ac:dyDescent="0.3">
      <c r="A84" s="191"/>
      <c r="B84" s="191"/>
      <c r="C84" s="191"/>
      <c r="D84" s="191"/>
    </row>
    <row r="85" spans="1:4" ht="20.100000000000001" customHeight="1" x14ac:dyDescent="0.3">
      <c r="A85" s="191"/>
      <c r="B85" s="191"/>
      <c r="C85" s="191"/>
      <c r="D85" s="191"/>
    </row>
    <row r="86" spans="1:4" ht="20.100000000000001" customHeight="1" x14ac:dyDescent="0.3">
      <c r="A86" s="191"/>
      <c r="B86" s="191"/>
      <c r="C86" s="191"/>
      <c r="D86" s="191"/>
    </row>
    <row r="87" spans="1:4" ht="20.100000000000001" customHeight="1" x14ac:dyDescent="0.3">
      <c r="A87" s="191"/>
      <c r="B87" s="191"/>
      <c r="C87" s="191"/>
      <c r="D87" s="191"/>
    </row>
    <row r="88" spans="1:4" ht="20.100000000000001" customHeight="1" x14ac:dyDescent="0.3">
      <c r="A88" s="191"/>
      <c r="B88" s="191"/>
      <c r="C88" s="191"/>
      <c r="D88" s="191"/>
    </row>
    <row r="89" spans="1:4" ht="20.100000000000001" customHeight="1" x14ac:dyDescent="0.3">
      <c r="A89" s="191"/>
      <c r="B89" s="191"/>
      <c r="C89" s="191"/>
      <c r="D89" s="191"/>
    </row>
    <row r="90" spans="1:4" ht="20.100000000000001" customHeight="1" x14ac:dyDescent="0.3">
      <c r="A90" s="191"/>
      <c r="B90" s="191"/>
      <c r="C90" s="191"/>
      <c r="D90" s="191"/>
    </row>
    <row r="91" spans="1:4" ht="20.100000000000001" customHeight="1" x14ac:dyDescent="0.3">
      <c r="A91" s="191"/>
      <c r="B91" s="191"/>
      <c r="C91" s="191"/>
      <c r="D91" s="191"/>
    </row>
    <row r="92" spans="1:4" ht="20.100000000000001" customHeight="1" x14ac:dyDescent="0.3">
      <c r="A92" s="191"/>
      <c r="B92" s="191"/>
      <c r="C92" s="191"/>
      <c r="D92" s="191"/>
    </row>
    <row r="93" spans="1:4" ht="20.100000000000001" customHeight="1" x14ac:dyDescent="0.3">
      <c r="A93" s="191"/>
      <c r="B93" s="191"/>
      <c r="C93" s="191"/>
      <c r="D93" s="191"/>
    </row>
    <row r="94" spans="1:4" ht="20.100000000000001" customHeight="1" x14ac:dyDescent="0.3">
      <c r="A94" s="191"/>
      <c r="B94" s="191"/>
      <c r="C94" s="191"/>
      <c r="D94" s="191"/>
    </row>
    <row r="95" spans="1:4" ht="20.100000000000001" customHeight="1" x14ac:dyDescent="0.3">
      <c r="A95" s="191"/>
      <c r="B95" s="191"/>
      <c r="C95" s="191"/>
      <c r="D95" s="191"/>
    </row>
    <row r="96" spans="1:4" ht="20.100000000000001" customHeight="1" x14ac:dyDescent="0.3">
      <c r="A96" s="191"/>
      <c r="B96" s="191"/>
      <c r="C96" s="191"/>
      <c r="D96" s="191"/>
    </row>
    <row r="97" spans="1:4" ht="20.100000000000001" customHeight="1" x14ac:dyDescent="0.3">
      <c r="A97" s="191"/>
      <c r="B97" s="191"/>
      <c r="C97" s="191"/>
      <c r="D97" s="191"/>
    </row>
    <row r="98" spans="1:4" ht="20.100000000000001" customHeight="1" x14ac:dyDescent="0.3">
      <c r="A98" s="191"/>
      <c r="B98" s="191"/>
      <c r="C98" s="191"/>
      <c r="D98" s="191"/>
    </row>
    <row r="99" spans="1:4" ht="20.100000000000001" customHeight="1" x14ac:dyDescent="0.3">
      <c r="A99" s="191"/>
      <c r="B99" s="191"/>
      <c r="C99" s="191"/>
      <c r="D99" s="191"/>
    </row>
    <row r="100" spans="1:4" ht="20.100000000000001" customHeight="1" x14ac:dyDescent="0.3">
      <c r="A100" s="191"/>
      <c r="B100" s="191"/>
      <c r="C100" s="191"/>
      <c r="D100" s="191"/>
    </row>
    <row r="101" spans="1:4" ht="20.100000000000001" customHeight="1" x14ac:dyDescent="0.3">
      <c r="A101" s="191"/>
      <c r="B101" s="191"/>
      <c r="C101" s="191"/>
      <c r="D101" s="191"/>
    </row>
    <row r="102" spans="1:4" ht="20.100000000000001" customHeight="1" x14ac:dyDescent="0.3">
      <c r="A102" s="191"/>
      <c r="B102" s="191"/>
      <c r="C102" s="191"/>
      <c r="D102" s="191"/>
    </row>
    <row r="103" spans="1:4" ht="20.100000000000001" customHeight="1" x14ac:dyDescent="0.3">
      <c r="A103" s="191"/>
      <c r="B103" s="191"/>
      <c r="C103" s="191"/>
      <c r="D103" s="191"/>
    </row>
    <row r="104" spans="1:4" ht="20.100000000000001" customHeight="1" x14ac:dyDescent="0.3">
      <c r="A104" s="191"/>
      <c r="B104" s="191"/>
      <c r="C104" s="191"/>
      <c r="D104" s="191"/>
    </row>
    <row r="105" spans="1:4" ht="20.100000000000001" customHeight="1" x14ac:dyDescent="0.3">
      <c r="A105" s="191"/>
      <c r="B105" s="191"/>
      <c r="C105" s="191"/>
      <c r="D105" s="191"/>
    </row>
    <row r="106" spans="1:4" ht="20.100000000000001" customHeight="1" x14ac:dyDescent="0.3">
      <c r="A106" s="191"/>
      <c r="B106" s="191"/>
      <c r="C106" s="191"/>
      <c r="D106" s="191"/>
    </row>
    <row r="107" spans="1:4" ht="20.100000000000001" customHeight="1" x14ac:dyDescent="0.3">
      <c r="A107" s="191"/>
      <c r="B107" s="191"/>
      <c r="C107" s="191"/>
      <c r="D107" s="191"/>
    </row>
    <row r="108" spans="1:4" ht="20.100000000000001" customHeight="1" x14ac:dyDescent="0.3">
      <c r="A108" s="191"/>
      <c r="B108" s="191"/>
      <c r="C108" s="191"/>
      <c r="D108" s="191"/>
    </row>
    <row r="109" spans="1:4" ht="20.100000000000001" customHeight="1" x14ac:dyDescent="0.3">
      <c r="A109" s="191"/>
      <c r="B109" s="191"/>
      <c r="C109" s="191"/>
      <c r="D109" s="191"/>
    </row>
    <row r="110" spans="1:4" ht="20.100000000000001" customHeight="1" x14ac:dyDescent="0.3">
      <c r="A110" s="191"/>
      <c r="B110" s="191"/>
      <c r="C110" s="191"/>
      <c r="D110" s="191"/>
    </row>
    <row r="111" spans="1:4" ht="20.100000000000001" customHeight="1" x14ac:dyDescent="0.3">
      <c r="A111" s="191"/>
      <c r="B111" s="191"/>
      <c r="C111" s="191"/>
      <c r="D111" s="191"/>
    </row>
    <row r="112" spans="1:4" ht="20.100000000000001" customHeight="1" x14ac:dyDescent="0.3">
      <c r="A112" s="191"/>
      <c r="B112" s="191"/>
      <c r="C112" s="191"/>
      <c r="D112" s="191"/>
    </row>
    <row r="113" spans="1:4" ht="20.100000000000001" customHeight="1" x14ac:dyDescent="0.3">
      <c r="A113" s="191"/>
      <c r="B113" s="191"/>
      <c r="C113" s="191"/>
      <c r="D113" s="191"/>
    </row>
    <row r="114" spans="1:4" ht="20.100000000000001" customHeight="1" x14ac:dyDescent="0.3">
      <c r="A114" s="191"/>
      <c r="B114" s="191"/>
      <c r="C114" s="191"/>
      <c r="D114" s="191"/>
    </row>
    <row r="115" spans="1:4" ht="20.100000000000001" customHeight="1" x14ac:dyDescent="0.3">
      <c r="A115" s="191"/>
      <c r="B115" s="191"/>
      <c r="C115" s="191"/>
      <c r="D115" s="191"/>
    </row>
    <row r="116" spans="1:4" ht="20.100000000000001" customHeight="1" x14ac:dyDescent="0.3">
      <c r="A116" s="191"/>
      <c r="B116" s="191"/>
      <c r="C116" s="191"/>
      <c r="D116" s="191"/>
    </row>
    <row r="117" spans="1:4" ht="20.100000000000001" customHeight="1" x14ac:dyDescent="0.3">
      <c r="A117" s="191"/>
      <c r="B117" s="191"/>
      <c r="C117" s="191"/>
      <c r="D117" s="191"/>
    </row>
    <row r="118" spans="1:4" ht="20.100000000000001" customHeight="1" x14ac:dyDescent="0.3">
      <c r="A118" s="191"/>
      <c r="B118" s="191"/>
      <c r="C118" s="191"/>
      <c r="D118" s="191"/>
    </row>
    <row r="119" spans="1:4" ht="20.100000000000001" customHeight="1" x14ac:dyDescent="0.3">
      <c r="A119" s="191"/>
      <c r="B119" s="191"/>
      <c r="C119" s="191"/>
      <c r="D119" s="191"/>
    </row>
    <row r="120" spans="1:4" ht="20.100000000000001" customHeight="1" x14ac:dyDescent="0.3">
      <c r="A120" s="191"/>
      <c r="B120" s="191"/>
      <c r="C120" s="191"/>
      <c r="D120" s="191"/>
    </row>
    <row r="121" spans="1:4" ht="20.100000000000001" customHeight="1" x14ac:dyDescent="0.3">
      <c r="A121" s="191"/>
      <c r="B121" s="191"/>
      <c r="C121" s="191"/>
      <c r="D121" s="191"/>
    </row>
    <row r="122" spans="1:4" ht="20.100000000000001" customHeight="1" x14ac:dyDescent="0.3">
      <c r="A122" s="191"/>
      <c r="B122" s="191"/>
      <c r="C122" s="191"/>
      <c r="D122" s="191"/>
    </row>
    <row r="123" spans="1:4" ht="20.100000000000001" customHeight="1" x14ac:dyDescent="0.3">
      <c r="A123" s="191"/>
      <c r="B123" s="191"/>
      <c r="C123" s="191"/>
      <c r="D123" s="191"/>
    </row>
    <row r="124" spans="1:4" ht="20.100000000000001" customHeight="1" x14ac:dyDescent="0.3">
      <c r="A124" s="191"/>
      <c r="B124" s="191"/>
      <c r="C124" s="191"/>
      <c r="D124" s="191"/>
    </row>
    <row r="125" spans="1:4" ht="20.100000000000001" customHeight="1" x14ac:dyDescent="0.3">
      <c r="A125" s="191"/>
      <c r="B125" s="191"/>
      <c r="C125" s="191"/>
      <c r="D125" s="191"/>
    </row>
    <row r="126" spans="1:4" ht="20.100000000000001" customHeight="1" x14ac:dyDescent="0.3">
      <c r="A126" s="191"/>
      <c r="B126" s="191"/>
      <c r="C126" s="191"/>
      <c r="D126" s="191"/>
    </row>
    <row r="127" spans="1:4" ht="20.100000000000001" customHeight="1" x14ac:dyDescent="0.3">
      <c r="A127" s="191"/>
      <c r="B127" s="191"/>
      <c r="C127" s="191"/>
      <c r="D127" s="191"/>
    </row>
    <row r="128" spans="1:4" ht="20.100000000000001" customHeight="1" x14ac:dyDescent="0.3">
      <c r="A128" s="191"/>
      <c r="B128" s="191"/>
      <c r="C128" s="191"/>
      <c r="D128" s="191"/>
    </row>
    <row r="129" spans="1:4" ht="20.100000000000001" customHeight="1" x14ac:dyDescent="0.3">
      <c r="A129" s="191"/>
      <c r="B129" s="191"/>
      <c r="C129" s="191"/>
      <c r="D129" s="191"/>
    </row>
    <row r="130" spans="1:4" ht="20.100000000000001" customHeight="1" x14ac:dyDescent="0.3">
      <c r="A130" s="191"/>
      <c r="B130" s="191"/>
      <c r="C130" s="191"/>
      <c r="D130" s="191"/>
    </row>
    <row r="131" spans="1:4" ht="20.100000000000001" customHeight="1" x14ac:dyDescent="0.3">
      <c r="A131" s="191"/>
      <c r="B131" s="191"/>
      <c r="C131" s="191"/>
      <c r="D131" s="191"/>
    </row>
    <row r="132" spans="1:4" ht="20.100000000000001" customHeight="1" x14ac:dyDescent="0.3">
      <c r="A132" s="191"/>
      <c r="B132" s="191"/>
      <c r="C132" s="191"/>
      <c r="D132" s="191"/>
    </row>
    <row r="133" spans="1:4" ht="20.100000000000001" customHeight="1" x14ac:dyDescent="0.3">
      <c r="A133" s="191"/>
      <c r="B133" s="191"/>
      <c r="C133" s="191"/>
      <c r="D133" s="191"/>
    </row>
    <row r="134" spans="1:4" ht="20.100000000000001" customHeight="1" x14ac:dyDescent="0.3">
      <c r="A134" s="191"/>
      <c r="B134" s="191"/>
      <c r="C134" s="191"/>
      <c r="D134" s="191"/>
    </row>
    <row r="135" spans="1:4" ht="20.100000000000001" customHeight="1" x14ac:dyDescent="0.3">
      <c r="A135" s="191"/>
      <c r="B135" s="191"/>
      <c r="C135" s="191"/>
      <c r="D135" s="191"/>
    </row>
    <row r="136" spans="1:4" ht="20.100000000000001" customHeight="1" x14ac:dyDescent="0.3">
      <c r="A136" s="191"/>
      <c r="B136" s="191"/>
      <c r="C136" s="191"/>
      <c r="D136" s="191"/>
    </row>
    <row r="137" spans="1:4" ht="20.100000000000001" customHeight="1" x14ac:dyDescent="0.3">
      <c r="A137" s="191"/>
      <c r="B137" s="191"/>
      <c r="C137" s="191"/>
      <c r="D137" s="191"/>
    </row>
    <row r="138" spans="1:4" ht="20.100000000000001" customHeight="1" x14ac:dyDescent="0.3">
      <c r="A138" s="191"/>
      <c r="B138" s="191"/>
      <c r="C138" s="191"/>
      <c r="D138" s="191"/>
    </row>
    <row r="139" spans="1:4" ht="20.100000000000001" customHeight="1" x14ac:dyDescent="0.3">
      <c r="A139" s="191"/>
      <c r="B139" s="191"/>
      <c r="C139" s="191"/>
      <c r="D139" s="191"/>
    </row>
    <row r="140" spans="1:4" ht="20.100000000000001" customHeight="1" x14ac:dyDescent="0.3">
      <c r="A140" s="191"/>
      <c r="B140" s="191"/>
      <c r="C140" s="191"/>
      <c r="D140" s="191"/>
    </row>
    <row r="141" spans="1:4" ht="20.100000000000001" customHeight="1" x14ac:dyDescent="0.3">
      <c r="A141" s="191"/>
      <c r="B141" s="191"/>
      <c r="C141" s="191"/>
      <c r="D141" s="191"/>
    </row>
    <row r="142" spans="1:4" ht="20.100000000000001" customHeight="1" x14ac:dyDescent="0.3">
      <c r="A142" s="191"/>
      <c r="B142" s="191"/>
      <c r="C142" s="191"/>
      <c r="D142" s="191"/>
    </row>
    <row r="143" spans="1:4" ht="20.100000000000001" customHeight="1" x14ac:dyDescent="0.3">
      <c r="A143" s="191"/>
      <c r="B143" s="191"/>
      <c r="C143" s="191"/>
      <c r="D143" s="191"/>
    </row>
    <row r="144" spans="1:4" ht="20.100000000000001" customHeight="1" x14ac:dyDescent="0.3">
      <c r="A144" s="191"/>
      <c r="B144" s="191"/>
      <c r="C144" s="191"/>
      <c r="D144" s="191"/>
    </row>
    <row r="145" spans="1:4" ht="20.100000000000001" customHeight="1" x14ac:dyDescent="0.3">
      <c r="A145" s="191"/>
      <c r="B145" s="191"/>
      <c r="C145" s="191"/>
      <c r="D145" s="191"/>
    </row>
    <row r="146" spans="1:4" ht="20.100000000000001" customHeight="1" x14ac:dyDescent="0.3">
      <c r="A146" s="191"/>
      <c r="B146" s="191"/>
      <c r="C146" s="191"/>
      <c r="D146" s="191"/>
    </row>
    <row r="147" spans="1:4" ht="20.100000000000001" customHeight="1" x14ac:dyDescent="0.3">
      <c r="A147" s="191"/>
      <c r="B147" s="191"/>
      <c r="C147" s="191"/>
      <c r="D147" s="191"/>
    </row>
    <row r="148" spans="1:4" ht="20.100000000000001" customHeight="1" x14ac:dyDescent="0.3">
      <c r="A148" s="191"/>
      <c r="B148" s="191"/>
      <c r="C148" s="191"/>
      <c r="D148" s="191"/>
    </row>
    <row r="149" spans="1:4" ht="20.100000000000001" customHeight="1" x14ac:dyDescent="0.3">
      <c r="A149" s="191"/>
      <c r="B149" s="191"/>
      <c r="C149" s="191"/>
      <c r="D149" s="191"/>
    </row>
    <row r="150" spans="1:4" ht="20.100000000000001" customHeight="1" x14ac:dyDescent="0.3">
      <c r="A150" s="191"/>
      <c r="B150" s="191"/>
      <c r="C150" s="191"/>
      <c r="D150" s="191"/>
    </row>
    <row r="151" spans="1:4" ht="20.100000000000001" customHeight="1" x14ac:dyDescent="0.3">
      <c r="A151" s="191"/>
      <c r="B151" s="191"/>
      <c r="C151" s="191"/>
      <c r="D151" s="191"/>
    </row>
    <row r="152" spans="1:4" ht="20.100000000000001" customHeight="1" x14ac:dyDescent="0.3">
      <c r="A152" s="191"/>
      <c r="B152" s="191"/>
      <c r="C152" s="191"/>
      <c r="D152" s="191"/>
    </row>
    <row r="153" spans="1:4" ht="20.100000000000001" customHeight="1" x14ac:dyDescent="0.3">
      <c r="A153" s="191"/>
      <c r="B153" s="191"/>
      <c r="C153" s="191"/>
      <c r="D153" s="191"/>
    </row>
    <row r="154" spans="1:4" ht="20.100000000000001" customHeight="1" x14ac:dyDescent="0.3">
      <c r="A154" s="191"/>
      <c r="B154" s="191"/>
      <c r="C154" s="191"/>
      <c r="D154" s="191"/>
    </row>
    <row r="155" spans="1:4" ht="20.100000000000001" customHeight="1" x14ac:dyDescent="0.3">
      <c r="A155" s="191"/>
      <c r="B155" s="191"/>
      <c r="C155" s="191"/>
      <c r="D155" s="191"/>
    </row>
    <row r="156" spans="1:4" ht="20.100000000000001" customHeight="1" x14ac:dyDescent="0.3">
      <c r="A156" s="191"/>
      <c r="B156" s="191"/>
      <c r="C156" s="191"/>
      <c r="D156" s="191"/>
    </row>
    <row r="157" spans="1:4" ht="20.100000000000001" customHeight="1" x14ac:dyDescent="0.3">
      <c r="A157" s="191"/>
      <c r="B157" s="191"/>
      <c r="C157" s="191"/>
      <c r="D157" s="191"/>
    </row>
    <row r="158" spans="1:4" ht="20.100000000000001" customHeight="1" x14ac:dyDescent="0.3">
      <c r="A158" s="191"/>
      <c r="B158" s="191"/>
      <c r="C158" s="191"/>
      <c r="D158" s="191"/>
    </row>
    <row r="159" spans="1:4" ht="20.100000000000001" customHeight="1" x14ac:dyDescent="0.3">
      <c r="A159" s="191"/>
      <c r="B159" s="191"/>
      <c r="C159" s="191"/>
      <c r="D159" s="191"/>
    </row>
    <row r="160" spans="1:4" ht="20.100000000000001" customHeight="1" x14ac:dyDescent="0.3">
      <c r="A160" s="191"/>
      <c r="B160" s="191"/>
      <c r="C160" s="191"/>
      <c r="D160" s="191"/>
    </row>
    <row r="161" spans="1:4" ht="20.100000000000001" customHeight="1" x14ac:dyDescent="0.3">
      <c r="A161" s="191"/>
      <c r="B161" s="191"/>
      <c r="C161" s="191"/>
      <c r="D161" s="191"/>
    </row>
    <row r="162" spans="1:4" ht="20.100000000000001" customHeight="1" x14ac:dyDescent="0.3">
      <c r="A162" s="191"/>
      <c r="B162" s="191"/>
      <c r="C162" s="191"/>
      <c r="D162" s="191"/>
    </row>
    <row r="163" spans="1:4" ht="20.100000000000001" customHeight="1" x14ac:dyDescent="0.3">
      <c r="A163" s="191"/>
      <c r="B163" s="191"/>
      <c r="C163" s="191"/>
      <c r="D163" s="191"/>
    </row>
    <row r="164" spans="1:4" ht="20.100000000000001" customHeight="1" x14ac:dyDescent="0.3">
      <c r="A164" s="191"/>
      <c r="B164" s="191"/>
      <c r="C164" s="191"/>
      <c r="D164" s="191"/>
    </row>
    <row r="165" spans="1:4" ht="20.100000000000001" customHeight="1" x14ac:dyDescent="0.3">
      <c r="A165" s="191"/>
      <c r="B165" s="191"/>
      <c r="C165" s="191"/>
      <c r="D165" s="191"/>
    </row>
    <row r="166" spans="1:4" ht="20.100000000000001" customHeight="1" x14ac:dyDescent="0.3">
      <c r="A166" s="191"/>
      <c r="B166" s="191"/>
      <c r="C166" s="191"/>
      <c r="D166" s="191"/>
    </row>
    <row r="167" spans="1:4" ht="20.100000000000001" customHeight="1" x14ac:dyDescent="0.3">
      <c r="A167" s="191"/>
      <c r="B167" s="191"/>
      <c r="C167" s="191"/>
      <c r="D167" s="191"/>
    </row>
    <row r="168" spans="1:4" ht="20.100000000000001" customHeight="1" x14ac:dyDescent="0.3">
      <c r="A168" s="191"/>
      <c r="B168" s="191"/>
      <c r="C168" s="191"/>
      <c r="D168" s="191"/>
    </row>
    <row r="169" spans="1:4" ht="20.100000000000001" customHeight="1" x14ac:dyDescent="0.3">
      <c r="A169" s="191"/>
      <c r="B169" s="191"/>
      <c r="C169" s="191"/>
      <c r="D169" s="191"/>
    </row>
    <row r="170" spans="1:4" ht="20.100000000000001" customHeight="1" x14ac:dyDescent="0.3">
      <c r="A170" s="191"/>
      <c r="B170" s="191"/>
      <c r="C170" s="191"/>
      <c r="D170" s="191"/>
    </row>
    <row r="171" spans="1:4" ht="20.100000000000001" customHeight="1" x14ac:dyDescent="0.3">
      <c r="A171" s="191"/>
      <c r="B171" s="191"/>
      <c r="C171" s="191"/>
      <c r="D171" s="191"/>
    </row>
    <row r="172" spans="1:4" ht="20.100000000000001" customHeight="1" x14ac:dyDescent="0.3">
      <c r="A172" s="191"/>
      <c r="B172" s="191"/>
      <c r="C172" s="191"/>
      <c r="D172" s="191"/>
    </row>
    <row r="173" spans="1:4" ht="20.100000000000001" customHeight="1" x14ac:dyDescent="0.3">
      <c r="A173" s="191"/>
      <c r="B173" s="191"/>
      <c r="C173" s="191"/>
      <c r="D173" s="191"/>
    </row>
    <row r="174" spans="1:4" ht="20.100000000000001" customHeight="1" x14ac:dyDescent="0.3">
      <c r="A174" s="191"/>
      <c r="B174" s="191"/>
      <c r="C174" s="191"/>
      <c r="D174" s="191"/>
    </row>
    <row r="175" spans="1:4" ht="20.100000000000001" customHeight="1" x14ac:dyDescent="0.3">
      <c r="A175" s="191"/>
      <c r="B175" s="191"/>
      <c r="C175" s="191"/>
      <c r="D175" s="191"/>
    </row>
    <row r="176" spans="1:4" ht="20.100000000000001" customHeight="1" x14ac:dyDescent="0.3">
      <c r="A176" s="191"/>
      <c r="B176" s="191"/>
      <c r="C176" s="191"/>
      <c r="D176" s="191"/>
    </row>
    <row r="177" spans="1:4" ht="20.100000000000001" customHeight="1" x14ac:dyDescent="0.3">
      <c r="A177" s="191"/>
      <c r="B177" s="191"/>
      <c r="C177" s="191"/>
      <c r="D177" s="191"/>
    </row>
    <row r="178" spans="1:4" ht="20.100000000000001" customHeight="1" x14ac:dyDescent="0.3">
      <c r="A178" s="191"/>
      <c r="B178" s="191"/>
      <c r="C178" s="191"/>
      <c r="D178" s="191"/>
    </row>
    <row r="179" spans="1:4" ht="20.100000000000001" customHeight="1" x14ac:dyDescent="0.3">
      <c r="A179" s="191"/>
      <c r="B179" s="191"/>
      <c r="C179" s="191"/>
      <c r="D179" s="191"/>
    </row>
    <row r="180" spans="1:4" ht="20.100000000000001" customHeight="1" x14ac:dyDescent="0.3">
      <c r="A180" s="191"/>
      <c r="B180" s="191"/>
      <c r="C180" s="191"/>
      <c r="D180" s="191"/>
    </row>
    <row r="181" spans="1:4" ht="20.100000000000001" customHeight="1" x14ac:dyDescent="0.3">
      <c r="A181" s="191"/>
      <c r="B181" s="191"/>
      <c r="C181" s="191"/>
      <c r="D181" s="191"/>
    </row>
    <row r="182" spans="1:4" ht="20.100000000000001" customHeight="1" x14ac:dyDescent="0.3">
      <c r="A182" s="191"/>
      <c r="B182" s="191"/>
      <c r="C182" s="191"/>
      <c r="D182" s="191"/>
    </row>
    <row r="183" spans="1:4" ht="20.100000000000001" customHeight="1" x14ac:dyDescent="0.3">
      <c r="A183" s="191"/>
      <c r="B183" s="191"/>
      <c r="C183" s="191"/>
      <c r="D183" s="191"/>
    </row>
    <row r="184" spans="1:4" ht="20.100000000000001" customHeight="1" x14ac:dyDescent="0.3">
      <c r="A184" s="191"/>
      <c r="B184" s="191"/>
      <c r="C184" s="191"/>
      <c r="D184" s="191"/>
    </row>
    <row r="185" spans="1:4" ht="20.100000000000001" customHeight="1" x14ac:dyDescent="0.3">
      <c r="A185" s="191"/>
      <c r="B185" s="191"/>
      <c r="C185" s="191"/>
      <c r="D185" s="191"/>
    </row>
    <row r="186" spans="1:4" ht="20.100000000000001" customHeight="1" x14ac:dyDescent="0.3">
      <c r="A186" s="191"/>
      <c r="B186" s="191"/>
      <c r="C186" s="191"/>
      <c r="D186" s="191"/>
    </row>
    <row r="187" spans="1:4" ht="20.100000000000001" customHeight="1" x14ac:dyDescent="0.3">
      <c r="A187" s="191"/>
      <c r="B187" s="191"/>
      <c r="C187" s="191"/>
      <c r="D187" s="191"/>
    </row>
    <row r="188" spans="1:4" ht="20.100000000000001" customHeight="1" x14ac:dyDescent="0.3">
      <c r="A188" s="191"/>
      <c r="B188" s="191"/>
      <c r="C188" s="191"/>
      <c r="D188" s="191"/>
    </row>
    <row r="189" spans="1:4" ht="20.100000000000001" customHeight="1" x14ac:dyDescent="0.3">
      <c r="A189" s="191"/>
      <c r="B189" s="191"/>
      <c r="C189" s="191"/>
      <c r="D189" s="191"/>
    </row>
    <row r="190" spans="1:4" ht="20.100000000000001" customHeight="1" x14ac:dyDescent="0.3">
      <c r="A190" s="191"/>
      <c r="B190" s="191"/>
      <c r="C190" s="191"/>
      <c r="D190" s="191"/>
    </row>
    <row r="191" spans="1:4" ht="20.100000000000001" customHeight="1" x14ac:dyDescent="0.3">
      <c r="A191" s="191"/>
      <c r="B191" s="191"/>
      <c r="C191" s="191"/>
      <c r="D191" s="191"/>
    </row>
    <row r="192" spans="1:4" ht="20.100000000000001" customHeight="1" x14ac:dyDescent="0.3">
      <c r="A192" s="191"/>
      <c r="B192" s="191"/>
      <c r="C192" s="191"/>
      <c r="D192" s="191"/>
    </row>
    <row r="193" spans="1:4" ht="20.100000000000001" customHeight="1" x14ac:dyDescent="0.3">
      <c r="A193" s="191"/>
      <c r="B193" s="191"/>
      <c r="C193" s="191"/>
      <c r="D193" s="191"/>
    </row>
    <row r="194" spans="1:4" ht="20.100000000000001" customHeight="1" x14ac:dyDescent="0.3">
      <c r="A194" s="191"/>
      <c r="B194" s="191"/>
      <c r="C194" s="191"/>
      <c r="D194" s="191"/>
    </row>
    <row r="195" spans="1:4" ht="20.100000000000001" customHeight="1" x14ac:dyDescent="0.3">
      <c r="A195" s="191"/>
      <c r="B195" s="191"/>
      <c r="C195" s="191"/>
      <c r="D195" s="191"/>
    </row>
    <row r="196" spans="1:4" ht="20.100000000000001" customHeight="1" x14ac:dyDescent="0.3">
      <c r="A196" s="191"/>
      <c r="B196" s="191"/>
      <c r="C196" s="191"/>
      <c r="D196" s="191"/>
    </row>
    <row r="197" spans="1:4" ht="20.100000000000001" customHeight="1" x14ac:dyDescent="0.3">
      <c r="A197" s="191"/>
      <c r="B197" s="191"/>
      <c r="C197" s="191"/>
      <c r="D197" s="191"/>
    </row>
    <row r="198" spans="1:4" ht="20.100000000000001" customHeight="1" x14ac:dyDescent="0.3">
      <c r="A198" s="191"/>
      <c r="B198" s="191"/>
      <c r="C198" s="191"/>
      <c r="D198" s="191"/>
    </row>
    <row r="199" spans="1:4" ht="20.100000000000001" customHeight="1" x14ac:dyDescent="0.3">
      <c r="A199" s="191"/>
      <c r="B199" s="191"/>
      <c r="C199" s="191"/>
      <c r="D199" s="191"/>
    </row>
    <row r="200" spans="1:4" ht="20.100000000000001" customHeight="1" x14ac:dyDescent="0.3">
      <c r="A200" s="191"/>
      <c r="B200" s="191"/>
      <c r="C200" s="191"/>
      <c r="D200" s="191"/>
    </row>
    <row r="201" spans="1:4" ht="20.100000000000001" customHeight="1" x14ac:dyDescent="0.3">
      <c r="A201" s="191"/>
      <c r="B201" s="191"/>
      <c r="C201" s="191"/>
      <c r="D201" s="191"/>
    </row>
    <row r="202" spans="1:4" ht="20.100000000000001" customHeight="1" x14ac:dyDescent="0.3">
      <c r="A202" s="191"/>
      <c r="B202" s="191"/>
      <c r="C202" s="191"/>
      <c r="D202" s="191"/>
    </row>
    <row r="203" spans="1:4" ht="20.100000000000001" customHeight="1" x14ac:dyDescent="0.3">
      <c r="A203" s="191"/>
      <c r="B203" s="191"/>
      <c r="C203" s="191"/>
      <c r="D203" s="191"/>
    </row>
    <row r="204" spans="1:4" ht="20.100000000000001" customHeight="1" x14ac:dyDescent="0.3">
      <c r="A204" s="191"/>
      <c r="B204" s="191"/>
      <c r="C204" s="191"/>
      <c r="D204" s="191"/>
    </row>
    <row r="205" spans="1:4" ht="20.100000000000001" customHeight="1" x14ac:dyDescent="0.3">
      <c r="A205" s="191"/>
      <c r="B205" s="191"/>
      <c r="C205" s="191"/>
      <c r="D205" s="191"/>
    </row>
    <row r="206" spans="1:4" ht="20.100000000000001" customHeight="1" x14ac:dyDescent="0.3">
      <c r="A206" s="191"/>
      <c r="B206" s="191"/>
      <c r="C206" s="191"/>
      <c r="D206" s="191"/>
    </row>
    <row r="207" spans="1:4" ht="20.100000000000001" customHeight="1" x14ac:dyDescent="0.3">
      <c r="A207" s="191"/>
      <c r="B207" s="191"/>
      <c r="C207" s="191"/>
      <c r="D207" s="191"/>
    </row>
    <row r="208" spans="1:4" ht="20.100000000000001" customHeight="1" x14ac:dyDescent="0.3">
      <c r="A208" s="191"/>
      <c r="B208" s="191"/>
      <c r="C208" s="191"/>
      <c r="D208" s="191"/>
    </row>
    <row r="209" spans="1:4" ht="20.100000000000001" customHeight="1" x14ac:dyDescent="0.3">
      <c r="A209" s="191"/>
      <c r="B209" s="191"/>
      <c r="C209" s="191"/>
      <c r="D209" s="191"/>
    </row>
    <row r="210" spans="1:4" ht="20.100000000000001" customHeight="1" x14ac:dyDescent="0.3">
      <c r="A210" s="191"/>
      <c r="B210" s="191"/>
      <c r="C210" s="191"/>
      <c r="D210" s="191"/>
    </row>
    <row r="211" spans="1:4" ht="20.100000000000001" customHeight="1" x14ac:dyDescent="0.3">
      <c r="A211" s="191"/>
      <c r="B211" s="191"/>
      <c r="C211" s="191"/>
      <c r="D211" s="191"/>
    </row>
    <row r="212" spans="1:4" ht="20.100000000000001" customHeight="1" x14ac:dyDescent="0.3">
      <c r="A212" s="191"/>
      <c r="B212" s="191"/>
      <c r="C212" s="191"/>
      <c r="D212" s="191"/>
    </row>
    <row r="213" spans="1:4" ht="20.100000000000001" customHeight="1" x14ac:dyDescent="0.3">
      <c r="A213" s="191"/>
      <c r="B213" s="191"/>
      <c r="C213" s="191"/>
      <c r="D213" s="191"/>
    </row>
    <row r="214" spans="1:4" ht="20.100000000000001" customHeight="1" x14ac:dyDescent="0.3">
      <c r="A214" s="191"/>
      <c r="B214" s="191"/>
      <c r="C214" s="191"/>
      <c r="D214" s="191"/>
    </row>
    <row r="215" spans="1:4" ht="20.100000000000001" customHeight="1" x14ac:dyDescent="0.3">
      <c r="A215" s="191"/>
      <c r="B215" s="191"/>
      <c r="C215" s="191"/>
      <c r="D215" s="191"/>
    </row>
    <row r="216" spans="1:4" ht="20.100000000000001" customHeight="1" x14ac:dyDescent="0.3">
      <c r="A216" s="191"/>
      <c r="B216" s="191"/>
      <c r="C216" s="191"/>
      <c r="D216" s="191"/>
    </row>
    <row r="217" spans="1:4" ht="20.100000000000001" customHeight="1" x14ac:dyDescent="0.3">
      <c r="A217" s="191"/>
      <c r="B217" s="191"/>
      <c r="C217" s="191"/>
      <c r="D217" s="191"/>
    </row>
    <row r="218" spans="1:4" ht="20.100000000000001" customHeight="1" x14ac:dyDescent="0.3">
      <c r="A218" s="191"/>
      <c r="B218" s="191"/>
      <c r="C218" s="191"/>
      <c r="D218" s="191"/>
    </row>
    <row r="219" spans="1:4" ht="20.100000000000001" customHeight="1" x14ac:dyDescent="0.3">
      <c r="A219" s="191"/>
      <c r="B219" s="191"/>
      <c r="C219" s="191"/>
      <c r="D219" s="191"/>
    </row>
    <row r="220" spans="1:4" ht="20.100000000000001" customHeight="1" x14ac:dyDescent="0.3">
      <c r="A220" s="191"/>
      <c r="B220" s="191"/>
      <c r="C220" s="191"/>
      <c r="D220" s="191"/>
    </row>
    <row r="221" spans="1:4" ht="20.100000000000001" customHeight="1" x14ac:dyDescent="0.3">
      <c r="A221" s="191"/>
      <c r="B221" s="191"/>
      <c r="C221" s="191"/>
      <c r="D221" s="191"/>
    </row>
    <row r="222" spans="1:4" ht="20.100000000000001" customHeight="1" x14ac:dyDescent="0.3">
      <c r="A222" s="191"/>
      <c r="B222" s="191"/>
      <c r="C222" s="191"/>
      <c r="D222" s="191"/>
    </row>
    <row r="223" spans="1:4" ht="20.100000000000001" customHeight="1" x14ac:dyDescent="0.3">
      <c r="A223" s="191"/>
      <c r="B223" s="191"/>
      <c r="C223" s="191"/>
      <c r="D223" s="191"/>
    </row>
    <row r="224" spans="1:4" ht="20.100000000000001" customHeight="1" x14ac:dyDescent="0.3">
      <c r="A224" s="191"/>
      <c r="B224" s="191"/>
      <c r="C224" s="191"/>
      <c r="D224" s="191"/>
    </row>
    <row r="225" spans="1:4" ht="20.100000000000001" customHeight="1" x14ac:dyDescent="0.3">
      <c r="A225" s="191"/>
      <c r="B225" s="191"/>
      <c r="C225" s="191"/>
      <c r="D225" s="191"/>
    </row>
    <row r="226" spans="1:4" ht="20.100000000000001" customHeight="1" x14ac:dyDescent="0.3">
      <c r="A226" s="191"/>
      <c r="B226" s="191"/>
      <c r="C226" s="191"/>
      <c r="D226" s="191"/>
    </row>
    <row r="227" spans="1:4" ht="20.100000000000001" customHeight="1" x14ac:dyDescent="0.3">
      <c r="A227" s="191"/>
      <c r="B227" s="191"/>
      <c r="C227" s="191"/>
      <c r="D227" s="191"/>
    </row>
    <row r="228" spans="1:4" ht="20.100000000000001" customHeight="1" x14ac:dyDescent="0.3">
      <c r="A228" s="191"/>
      <c r="B228" s="191"/>
      <c r="C228" s="191"/>
      <c r="D228" s="191"/>
    </row>
    <row r="229" spans="1:4" ht="20.100000000000001" customHeight="1" x14ac:dyDescent="0.3">
      <c r="A229" s="191"/>
      <c r="B229" s="191"/>
      <c r="C229" s="191"/>
      <c r="D229" s="191"/>
    </row>
    <row r="230" spans="1:4" ht="20.100000000000001" customHeight="1" x14ac:dyDescent="0.3">
      <c r="A230" s="191"/>
      <c r="B230" s="191"/>
      <c r="C230" s="191"/>
      <c r="D230" s="191"/>
    </row>
    <row r="231" spans="1:4" ht="20.100000000000001" customHeight="1" x14ac:dyDescent="0.3">
      <c r="A231" s="191"/>
      <c r="B231" s="191"/>
      <c r="C231" s="191"/>
      <c r="D231" s="191"/>
    </row>
    <row r="232" spans="1:4" ht="20.100000000000001" customHeight="1" x14ac:dyDescent="0.3">
      <c r="A232" s="191"/>
      <c r="B232" s="191"/>
      <c r="C232" s="191"/>
      <c r="D232" s="191"/>
    </row>
    <row r="233" spans="1:4" ht="20.100000000000001" customHeight="1" x14ac:dyDescent="0.3">
      <c r="A233" s="191"/>
      <c r="B233" s="191"/>
      <c r="C233" s="191"/>
      <c r="D233" s="191"/>
    </row>
    <row r="234" spans="1:4" ht="20.100000000000001" customHeight="1" x14ac:dyDescent="0.3">
      <c r="A234" s="191"/>
      <c r="B234" s="191"/>
      <c r="C234" s="191"/>
      <c r="D234" s="191"/>
    </row>
    <row r="235" spans="1:4" ht="20.100000000000001" customHeight="1" x14ac:dyDescent="0.3">
      <c r="A235" s="191"/>
      <c r="B235" s="191"/>
      <c r="C235" s="191"/>
      <c r="D235" s="191"/>
    </row>
    <row r="236" spans="1:4" ht="20.100000000000001" customHeight="1" x14ac:dyDescent="0.3">
      <c r="A236" s="191"/>
      <c r="B236" s="191"/>
      <c r="C236" s="191"/>
      <c r="D236" s="191"/>
    </row>
    <row r="237" spans="1:4" ht="20.100000000000001" customHeight="1" x14ac:dyDescent="0.3">
      <c r="A237" s="191"/>
      <c r="B237" s="191"/>
      <c r="C237" s="191"/>
      <c r="D237" s="191"/>
    </row>
    <row r="238" spans="1:4" ht="20.100000000000001" customHeight="1" x14ac:dyDescent="0.3">
      <c r="A238" s="191"/>
      <c r="B238" s="191"/>
      <c r="C238" s="191"/>
      <c r="D238" s="191"/>
    </row>
    <row r="239" spans="1:4" ht="20.100000000000001" customHeight="1" x14ac:dyDescent="0.3">
      <c r="A239" s="191"/>
      <c r="B239" s="191"/>
      <c r="C239" s="191"/>
      <c r="D239" s="191"/>
    </row>
    <row r="240" spans="1:4" ht="20.100000000000001" customHeight="1" x14ac:dyDescent="0.3">
      <c r="A240" s="191"/>
      <c r="B240" s="191"/>
      <c r="C240" s="191"/>
      <c r="D240" s="191"/>
    </row>
    <row r="241" spans="1:4" ht="20.100000000000001" customHeight="1" x14ac:dyDescent="0.3">
      <c r="A241" s="191"/>
      <c r="B241" s="191"/>
      <c r="C241" s="191"/>
      <c r="D241" s="191"/>
    </row>
    <row r="242" spans="1:4" ht="20.100000000000001" customHeight="1" x14ac:dyDescent="0.3">
      <c r="A242" s="191"/>
      <c r="B242" s="191"/>
      <c r="C242" s="191"/>
      <c r="D242" s="191"/>
    </row>
    <row r="243" spans="1:4" ht="20.100000000000001" customHeight="1" x14ac:dyDescent="0.3">
      <c r="A243" s="191"/>
      <c r="B243" s="191"/>
      <c r="C243" s="191"/>
      <c r="D243" s="191"/>
    </row>
    <row r="244" spans="1:4" ht="20.100000000000001" customHeight="1" x14ac:dyDescent="0.3">
      <c r="A244" s="191"/>
      <c r="B244" s="191"/>
      <c r="C244" s="191"/>
      <c r="D244" s="191"/>
    </row>
    <row r="245" spans="1:4" ht="20.100000000000001" customHeight="1" x14ac:dyDescent="0.3">
      <c r="A245" s="191"/>
      <c r="B245" s="191"/>
      <c r="C245" s="191"/>
      <c r="D245" s="191"/>
    </row>
    <row r="246" spans="1:4" ht="20.100000000000001" customHeight="1" x14ac:dyDescent="0.3">
      <c r="A246" s="191"/>
      <c r="B246" s="191"/>
      <c r="C246" s="191"/>
      <c r="D246" s="191"/>
    </row>
    <row r="247" spans="1:4" ht="20.100000000000001" customHeight="1" x14ac:dyDescent="0.3">
      <c r="A247" s="191"/>
      <c r="B247" s="191"/>
      <c r="C247" s="191"/>
      <c r="D247" s="191"/>
    </row>
    <row r="248" spans="1:4" ht="20.100000000000001" customHeight="1" x14ac:dyDescent="0.3">
      <c r="A248" s="191"/>
      <c r="B248" s="191"/>
      <c r="C248" s="191"/>
      <c r="D248" s="191"/>
    </row>
    <row r="249" spans="1:4" ht="20.100000000000001" customHeight="1" x14ac:dyDescent="0.3">
      <c r="A249" s="191"/>
      <c r="B249" s="191"/>
      <c r="C249" s="191"/>
      <c r="D249" s="191"/>
    </row>
    <row r="250" spans="1:4" ht="20.100000000000001" customHeight="1" x14ac:dyDescent="0.3">
      <c r="A250" s="191"/>
      <c r="B250" s="191"/>
      <c r="C250" s="191"/>
      <c r="D250" s="191"/>
    </row>
    <row r="251" spans="1:4" ht="20.100000000000001" customHeight="1" x14ac:dyDescent="0.3">
      <c r="A251" s="191"/>
      <c r="B251" s="191"/>
      <c r="C251" s="191"/>
      <c r="D251" s="191"/>
    </row>
    <row r="252" spans="1:4" ht="20.100000000000001" customHeight="1" x14ac:dyDescent="0.3">
      <c r="A252" s="191"/>
      <c r="B252" s="191"/>
      <c r="C252" s="191"/>
      <c r="D252" s="191"/>
    </row>
    <row r="253" spans="1:4" ht="20.100000000000001" customHeight="1" x14ac:dyDescent="0.3">
      <c r="A253" s="191"/>
      <c r="B253" s="191"/>
      <c r="C253" s="191"/>
      <c r="D253" s="191"/>
    </row>
    <row r="254" spans="1:4" ht="20.100000000000001" customHeight="1" x14ac:dyDescent="0.3">
      <c r="A254" s="191"/>
      <c r="B254" s="191"/>
      <c r="C254" s="191"/>
      <c r="D254" s="191"/>
    </row>
    <row r="255" spans="1:4" ht="20.100000000000001" customHeight="1" x14ac:dyDescent="0.3">
      <c r="A255" s="191"/>
      <c r="B255" s="191"/>
      <c r="C255" s="191"/>
      <c r="D255" s="191"/>
    </row>
    <row r="256" spans="1:4" ht="20.100000000000001" customHeight="1" x14ac:dyDescent="0.3">
      <c r="A256" s="191"/>
      <c r="B256" s="191"/>
      <c r="C256" s="191"/>
      <c r="D256" s="191"/>
    </row>
    <row r="257" spans="1:4" ht="20.100000000000001" customHeight="1" x14ac:dyDescent="0.3">
      <c r="A257" s="191"/>
      <c r="B257" s="191"/>
      <c r="C257" s="191"/>
      <c r="D257" s="191"/>
    </row>
    <row r="258" spans="1:4" ht="20.100000000000001" customHeight="1" x14ac:dyDescent="0.3">
      <c r="A258" s="191"/>
      <c r="B258" s="191"/>
      <c r="C258" s="191"/>
      <c r="D258" s="191"/>
    </row>
    <row r="259" spans="1:4" ht="20.100000000000001" customHeight="1" x14ac:dyDescent="0.3">
      <c r="A259" s="191"/>
      <c r="B259" s="191"/>
      <c r="C259" s="191"/>
      <c r="D259" s="191"/>
    </row>
    <row r="260" spans="1:4" ht="20.100000000000001" customHeight="1" x14ac:dyDescent="0.3">
      <c r="A260" s="191"/>
      <c r="B260" s="191"/>
      <c r="C260" s="191"/>
      <c r="D260" s="191"/>
    </row>
    <row r="261" spans="1:4" ht="20.100000000000001" customHeight="1" x14ac:dyDescent="0.3">
      <c r="A261" s="191"/>
      <c r="B261" s="191"/>
      <c r="C261" s="191"/>
      <c r="D261" s="191"/>
    </row>
    <row r="262" spans="1:4" ht="20.100000000000001" customHeight="1" x14ac:dyDescent="0.3">
      <c r="A262" s="191"/>
      <c r="B262" s="191"/>
      <c r="C262" s="191"/>
      <c r="D262" s="191"/>
    </row>
    <row r="263" spans="1:4" ht="20.100000000000001" customHeight="1" x14ac:dyDescent="0.3">
      <c r="A263" s="191"/>
      <c r="B263" s="191"/>
      <c r="C263" s="191"/>
      <c r="D263" s="191"/>
    </row>
    <row r="264" spans="1:4" ht="20.100000000000001" customHeight="1" x14ac:dyDescent="0.3">
      <c r="A264" s="191"/>
      <c r="B264" s="191"/>
      <c r="C264" s="191"/>
      <c r="D264" s="191"/>
    </row>
    <row r="265" spans="1:4" ht="20.100000000000001" customHeight="1" x14ac:dyDescent="0.3">
      <c r="A265" s="191"/>
      <c r="B265" s="191"/>
      <c r="C265" s="191"/>
      <c r="D265" s="191"/>
    </row>
    <row r="266" spans="1:4" ht="20.100000000000001" customHeight="1" x14ac:dyDescent="0.3">
      <c r="A266" s="191"/>
      <c r="B266" s="191"/>
      <c r="C266" s="191"/>
      <c r="D266" s="191"/>
    </row>
    <row r="267" spans="1:4" ht="20.100000000000001" customHeight="1" x14ac:dyDescent="0.3">
      <c r="A267" s="191"/>
      <c r="B267" s="191"/>
      <c r="C267" s="191"/>
      <c r="D267" s="191"/>
    </row>
    <row r="268" spans="1:4" ht="20.100000000000001" customHeight="1" x14ac:dyDescent="0.3">
      <c r="A268" s="191"/>
      <c r="B268" s="191"/>
      <c r="C268" s="191"/>
      <c r="D268" s="191"/>
    </row>
    <row r="269" spans="1:4" ht="20.100000000000001" customHeight="1" x14ac:dyDescent="0.3">
      <c r="A269" s="191"/>
      <c r="B269" s="191"/>
      <c r="C269" s="191"/>
      <c r="D269" s="191"/>
    </row>
    <row r="270" spans="1:4" ht="20.100000000000001" customHeight="1" x14ac:dyDescent="0.3">
      <c r="A270" s="191"/>
      <c r="B270" s="191"/>
      <c r="C270" s="191"/>
      <c r="D270" s="191"/>
    </row>
    <row r="271" spans="1:4" ht="20.100000000000001" customHeight="1" x14ac:dyDescent="0.3">
      <c r="A271" s="191"/>
      <c r="B271" s="191"/>
      <c r="C271" s="191"/>
      <c r="D271" s="191"/>
    </row>
    <row r="272" spans="1:4" ht="20.100000000000001" customHeight="1" x14ac:dyDescent="0.3">
      <c r="A272" s="191"/>
      <c r="B272" s="191"/>
      <c r="C272" s="191"/>
      <c r="D272" s="191"/>
    </row>
    <row r="273" spans="1:4" ht="20.100000000000001" customHeight="1" x14ac:dyDescent="0.3">
      <c r="A273" s="191"/>
      <c r="B273" s="191"/>
      <c r="C273" s="191"/>
      <c r="D273" s="191"/>
    </row>
    <row r="274" spans="1:4" ht="20.100000000000001" customHeight="1" x14ac:dyDescent="0.3">
      <c r="A274" s="191"/>
      <c r="B274" s="191"/>
      <c r="C274" s="191"/>
      <c r="D274" s="191"/>
    </row>
    <row r="275" spans="1:4" ht="20.100000000000001" customHeight="1" x14ac:dyDescent="0.3">
      <c r="A275" s="191"/>
      <c r="B275" s="191"/>
      <c r="C275" s="191"/>
      <c r="D275" s="191"/>
    </row>
    <row r="276" spans="1:4" ht="20.100000000000001" customHeight="1" x14ac:dyDescent="0.3">
      <c r="A276" s="191"/>
      <c r="B276" s="191"/>
      <c r="C276" s="191"/>
      <c r="D276" s="191"/>
    </row>
    <row r="277" spans="1:4" ht="20.100000000000001" customHeight="1" x14ac:dyDescent="0.3">
      <c r="A277" s="191"/>
      <c r="B277" s="191"/>
      <c r="C277" s="191"/>
      <c r="D277" s="191"/>
    </row>
    <row r="278" spans="1:4" ht="20.100000000000001" customHeight="1" x14ac:dyDescent="0.3">
      <c r="A278" s="191"/>
      <c r="B278" s="191"/>
      <c r="C278" s="191"/>
      <c r="D278" s="191"/>
    </row>
    <row r="279" spans="1:4" ht="20.100000000000001" customHeight="1" x14ac:dyDescent="0.3">
      <c r="A279" s="191"/>
      <c r="B279" s="191"/>
      <c r="C279" s="191"/>
      <c r="D279" s="191"/>
    </row>
    <row r="280" spans="1:4" ht="20.100000000000001" customHeight="1" x14ac:dyDescent="0.3">
      <c r="A280" s="191"/>
      <c r="B280" s="191"/>
      <c r="C280" s="191"/>
      <c r="D280" s="191"/>
    </row>
    <row r="281" spans="1:4" ht="20.100000000000001" customHeight="1" x14ac:dyDescent="0.3">
      <c r="A281" s="191"/>
      <c r="B281" s="191"/>
      <c r="C281" s="191"/>
      <c r="D281" s="191"/>
    </row>
    <row r="282" spans="1:4" ht="20.100000000000001" customHeight="1" x14ac:dyDescent="0.3">
      <c r="A282" s="191"/>
      <c r="B282" s="191"/>
      <c r="C282" s="191"/>
      <c r="D282" s="191"/>
    </row>
    <row r="283" spans="1:4" ht="20.100000000000001" customHeight="1" x14ac:dyDescent="0.3">
      <c r="A283" s="191"/>
      <c r="B283" s="191"/>
      <c r="C283" s="191"/>
      <c r="D283" s="191"/>
    </row>
    <row r="284" spans="1:4" ht="20.100000000000001" customHeight="1" x14ac:dyDescent="0.3">
      <c r="A284" s="191"/>
      <c r="B284" s="191"/>
      <c r="C284" s="191"/>
      <c r="D284" s="191"/>
    </row>
    <row r="285" spans="1:4" ht="20.100000000000001" customHeight="1" x14ac:dyDescent="0.3">
      <c r="A285" s="191"/>
      <c r="B285" s="191"/>
      <c r="C285" s="191"/>
      <c r="D285" s="191"/>
    </row>
    <row r="286" spans="1:4" ht="20.100000000000001" customHeight="1" x14ac:dyDescent="0.3">
      <c r="A286" s="191"/>
      <c r="B286" s="191"/>
      <c r="C286" s="191"/>
      <c r="D286" s="191"/>
    </row>
    <row r="287" spans="1:4" ht="20.100000000000001" customHeight="1" x14ac:dyDescent="0.3">
      <c r="A287" s="191"/>
      <c r="B287" s="191"/>
      <c r="C287" s="191"/>
      <c r="D287" s="191"/>
    </row>
    <row r="288" spans="1:4" ht="20.100000000000001" customHeight="1" x14ac:dyDescent="0.3">
      <c r="A288" s="191"/>
      <c r="B288" s="191"/>
      <c r="C288" s="191"/>
      <c r="D288" s="191"/>
    </row>
    <row r="289" spans="1:4" ht="20.100000000000001" customHeight="1" x14ac:dyDescent="0.3">
      <c r="A289" s="191"/>
      <c r="B289" s="191"/>
      <c r="C289" s="191"/>
      <c r="D289" s="191"/>
    </row>
    <row r="290" spans="1:4" ht="20.100000000000001" customHeight="1" x14ac:dyDescent="0.3">
      <c r="A290" s="191"/>
      <c r="B290" s="191"/>
      <c r="C290" s="191"/>
      <c r="D290" s="191"/>
    </row>
    <row r="291" spans="1:4" ht="20.100000000000001" customHeight="1" x14ac:dyDescent="0.3">
      <c r="A291" s="191"/>
      <c r="B291" s="191"/>
      <c r="C291" s="191"/>
      <c r="D291" s="191"/>
    </row>
    <row r="292" spans="1:4" ht="20.100000000000001" customHeight="1" x14ac:dyDescent="0.3">
      <c r="A292" s="191"/>
      <c r="B292" s="191"/>
      <c r="C292" s="191"/>
      <c r="D292" s="191"/>
    </row>
    <row r="293" spans="1:4" ht="20.100000000000001" customHeight="1" x14ac:dyDescent="0.3">
      <c r="A293" s="191"/>
      <c r="B293" s="191"/>
      <c r="C293" s="191"/>
      <c r="D293" s="191"/>
    </row>
    <row r="294" spans="1:4" ht="20.100000000000001" customHeight="1" x14ac:dyDescent="0.3">
      <c r="A294" s="191"/>
      <c r="B294" s="191"/>
      <c r="C294" s="191"/>
      <c r="D294" s="191"/>
    </row>
    <row r="295" spans="1:4" ht="20.100000000000001" customHeight="1" x14ac:dyDescent="0.3">
      <c r="A295" s="191"/>
      <c r="B295" s="191"/>
      <c r="C295" s="191"/>
      <c r="D295" s="191"/>
    </row>
    <row r="296" spans="1:4" ht="20.100000000000001" customHeight="1" x14ac:dyDescent="0.3">
      <c r="A296" s="191"/>
      <c r="B296" s="191"/>
      <c r="C296" s="191"/>
      <c r="D296" s="191"/>
    </row>
    <row r="297" spans="1:4" ht="20.100000000000001" customHeight="1" x14ac:dyDescent="0.3">
      <c r="A297" s="191"/>
      <c r="B297" s="191"/>
      <c r="C297" s="191"/>
      <c r="D297" s="191"/>
    </row>
    <row r="298" spans="1:4" ht="20.100000000000001" customHeight="1" x14ac:dyDescent="0.3">
      <c r="A298" s="191"/>
      <c r="B298" s="191"/>
      <c r="C298" s="191"/>
      <c r="D298" s="191"/>
    </row>
    <row r="299" spans="1:4" ht="20.100000000000001" customHeight="1" x14ac:dyDescent="0.3">
      <c r="A299" s="191"/>
      <c r="B299" s="191"/>
      <c r="C299" s="191"/>
      <c r="D299" s="191"/>
    </row>
    <row r="300" spans="1:4" ht="20.100000000000001" customHeight="1" x14ac:dyDescent="0.3">
      <c r="A300" s="191"/>
      <c r="B300" s="191"/>
      <c r="C300" s="191"/>
      <c r="D300" s="191"/>
    </row>
    <row r="301" spans="1:4" ht="20.100000000000001" customHeight="1" x14ac:dyDescent="0.3">
      <c r="A301" s="191"/>
      <c r="B301" s="191"/>
      <c r="C301" s="191"/>
      <c r="D301" s="191"/>
    </row>
    <row r="302" spans="1:4" ht="20.100000000000001" customHeight="1" x14ac:dyDescent="0.3">
      <c r="A302" s="191"/>
      <c r="B302" s="191"/>
      <c r="C302" s="191"/>
      <c r="D302" s="191"/>
    </row>
    <row r="303" spans="1:4" ht="20.100000000000001" customHeight="1" x14ac:dyDescent="0.3">
      <c r="A303" s="191"/>
      <c r="B303" s="191"/>
      <c r="C303" s="191"/>
      <c r="D303" s="191"/>
    </row>
    <row r="304" spans="1:4" ht="20.100000000000001" customHeight="1" x14ac:dyDescent="0.3">
      <c r="A304" s="191"/>
      <c r="B304" s="191"/>
      <c r="C304" s="191"/>
      <c r="D304" s="191"/>
    </row>
    <row r="305" spans="1:4" ht="20.100000000000001" customHeight="1" x14ac:dyDescent="0.3">
      <c r="A305" s="191"/>
      <c r="B305" s="191"/>
      <c r="C305" s="191"/>
      <c r="D305" s="191"/>
    </row>
    <row r="306" spans="1:4" ht="20.100000000000001" customHeight="1" x14ac:dyDescent="0.3">
      <c r="A306" s="191"/>
      <c r="B306" s="191"/>
      <c r="C306" s="191"/>
      <c r="D306" s="191"/>
    </row>
    <row r="307" spans="1:4" ht="20.100000000000001" customHeight="1" x14ac:dyDescent="0.3">
      <c r="A307" s="191"/>
      <c r="B307" s="191"/>
      <c r="C307" s="191"/>
      <c r="D307" s="191"/>
    </row>
    <row r="308" spans="1:4" ht="20.100000000000001" customHeight="1" x14ac:dyDescent="0.3">
      <c r="A308" s="191"/>
      <c r="B308" s="191"/>
      <c r="C308" s="191"/>
      <c r="D308" s="191"/>
    </row>
    <row r="309" spans="1:4" ht="20.100000000000001" customHeight="1" x14ac:dyDescent="0.3">
      <c r="A309" s="191"/>
      <c r="B309" s="191"/>
      <c r="C309" s="191"/>
      <c r="D309" s="191"/>
    </row>
    <row r="310" spans="1:4" ht="20.100000000000001" customHeight="1" x14ac:dyDescent="0.3">
      <c r="A310" s="191"/>
      <c r="B310" s="191"/>
      <c r="C310" s="191"/>
      <c r="D310" s="191"/>
    </row>
    <row r="311" spans="1:4" ht="20.100000000000001" customHeight="1" x14ac:dyDescent="0.3">
      <c r="A311" s="191"/>
      <c r="B311" s="191"/>
      <c r="C311" s="191"/>
      <c r="D311" s="191"/>
    </row>
    <row r="312" spans="1:4" ht="20.100000000000001" customHeight="1" x14ac:dyDescent="0.3">
      <c r="A312" s="191"/>
      <c r="B312" s="191"/>
      <c r="C312" s="191"/>
      <c r="D312" s="191"/>
    </row>
    <row r="313" spans="1:4" ht="20.100000000000001" customHeight="1" x14ac:dyDescent="0.3">
      <c r="A313" s="191"/>
      <c r="B313" s="191"/>
      <c r="C313" s="191"/>
      <c r="D313" s="191"/>
    </row>
    <row r="314" spans="1:4" ht="20.100000000000001" customHeight="1" x14ac:dyDescent="0.3">
      <c r="A314" s="191"/>
      <c r="B314" s="191"/>
      <c r="C314" s="191"/>
      <c r="D314" s="191"/>
    </row>
    <row r="315" spans="1:4" ht="20.100000000000001" customHeight="1" x14ac:dyDescent="0.3">
      <c r="A315" s="191"/>
      <c r="B315" s="191"/>
      <c r="C315" s="191"/>
      <c r="D315" s="191"/>
    </row>
    <row r="316" spans="1:4" ht="20.100000000000001" customHeight="1" x14ac:dyDescent="0.3">
      <c r="A316" s="191"/>
      <c r="B316" s="191"/>
      <c r="C316" s="191"/>
      <c r="D316" s="191"/>
    </row>
    <row r="317" spans="1:4" ht="20.100000000000001" customHeight="1" x14ac:dyDescent="0.3">
      <c r="A317" s="191"/>
      <c r="B317" s="191"/>
      <c r="C317" s="191"/>
      <c r="D317" s="191"/>
    </row>
    <row r="318" spans="1:4" ht="20.100000000000001" customHeight="1" x14ac:dyDescent="0.3">
      <c r="A318" s="191"/>
      <c r="B318" s="191"/>
      <c r="C318" s="191"/>
      <c r="D318" s="191"/>
    </row>
    <row r="319" spans="1:4" ht="20.100000000000001" customHeight="1" x14ac:dyDescent="0.3">
      <c r="A319" s="191"/>
      <c r="B319" s="191"/>
      <c r="C319" s="191"/>
      <c r="D319" s="191"/>
    </row>
    <row r="320" spans="1:4" ht="20.100000000000001" customHeight="1" x14ac:dyDescent="0.3">
      <c r="A320" s="191"/>
      <c r="B320" s="191"/>
      <c r="C320" s="191"/>
      <c r="D320" s="191"/>
    </row>
    <row r="321" spans="1:4" ht="20.100000000000001" customHeight="1" x14ac:dyDescent="0.3">
      <c r="A321" s="191"/>
      <c r="B321" s="191"/>
      <c r="C321" s="191"/>
      <c r="D321" s="191"/>
    </row>
    <row r="322" spans="1:4" ht="20.100000000000001" customHeight="1" x14ac:dyDescent="0.3">
      <c r="A322" s="191"/>
      <c r="B322" s="191"/>
      <c r="C322" s="191"/>
      <c r="D322" s="191"/>
    </row>
    <row r="323" spans="1:4" ht="20.100000000000001" customHeight="1" x14ac:dyDescent="0.3">
      <c r="A323" s="191"/>
      <c r="B323" s="191"/>
      <c r="C323" s="191"/>
      <c r="D323" s="191"/>
    </row>
    <row r="324" spans="1:4" ht="20.100000000000001" customHeight="1" x14ac:dyDescent="0.3">
      <c r="A324" s="191"/>
      <c r="B324" s="191"/>
      <c r="C324" s="191"/>
      <c r="D324" s="191"/>
    </row>
    <row r="325" spans="1:4" ht="20.100000000000001" customHeight="1" x14ac:dyDescent="0.3">
      <c r="A325" s="191"/>
      <c r="B325" s="191"/>
      <c r="C325" s="191"/>
      <c r="D325" s="191"/>
    </row>
    <row r="326" spans="1:4" ht="20.100000000000001" customHeight="1" x14ac:dyDescent="0.3">
      <c r="A326" s="191"/>
      <c r="B326" s="191"/>
      <c r="C326" s="191"/>
      <c r="D326" s="191"/>
    </row>
    <row r="327" spans="1:4" ht="20.100000000000001" customHeight="1" x14ac:dyDescent="0.3">
      <c r="A327" s="191"/>
      <c r="B327" s="191"/>
      <c r="C327" s="191"/>
      <c r="D327" s="191"/>
    </row>
    <row r="328" spans="1:4" ht="20.100000000000001" customHeight="1" x14ac:dyDescent="0.3">
      <c r="A328" s="191"/>
      <c r="B328" s="191"/>
      <c r="C328" s="191"/>
      <c r="D328" s="191"/>
    </row>
    <row r="329" spans="1:4" ht="20.100000000000001" customHeight="1" x14ac:dyDescent="0.3">
      <c r="A329" s="191"/>
      <c r="B329" s="191"/>
      <c r="C329" s="191"/>
      <c r="D329" s="191"/>
    </row>
    <row r="330" spans="1:4" ht="20.100000000000001" customHeight="1" x14ac:dyDescent="0.3">
      <c r="A330" s="191"/>
      <c r="B330" s="191"/>
      <c r="C330" s="191"/>
      <c r="D330" s="191"/>
    </row>
    <row r="331" spans="1:4" ht="20.100000000000001" customHeight="1" x14ac:dyDescent="0.3">
      <c r="A331" s="191"/>
      <c r="B331" s="191"/>
      <c r="C331" s="191"/>
      <c r="D331" s="191"/>
    </row>
    <row r="332" spans="1:4" ht="20.100000000000001" customHeight="1" x14ac:dyDescent="0.3">
      <c r="A332" s="191"/>
      <c r="B332" s="191"/>
      <c r="C332" s="191"/>
      <c r="D332" s="191"/>
    </row>
    <row r="333" spans="1:4" ht="20.100000000000001" customHeight="1" x14ac:dyDescent="0.3">
      <c r="A333" s="191"/>
      <c r="B333" s="191"/>
      <c r="C333" s="191"/>
      <c r="D333" s="191"/>
    </row>
    <row r="334" spans="1:4" ht="20.100000000000001" customHeight="1" x14ac:dyDescent="0.3">
      <c r="A334" s="191"/>
      <c r="B334" s="191"/>
      <c r="C334" s="191"/>
      <c r="D334" s="191"/>
    </row>
    <row r="335" spans="1:4" ht="20.100000000000001" customHeight="1" x14ac:dyDescent="0.3">
      <c r="A335" s="191"/>
      <c r="B335" s="191"/>
      <c r="C335" s="191"/>
      <c r="D335" s="191"/>
    </row>
    <row r="336" spans="1:4" ht="20.100000000000001" customHeight="1" x14ac:dyDescent="0.3">
      <c r="A336" s="191"/>
      <c r="B336" s="191"/>
      <c r="C336" s="191"/>
      <c r="D336" s="191"/>
    </row>
    <row r="337" spans="1:4" ht="20.100000000000001" customHeight="1" x14ac:dyDescent="0.3">
      <c r="A337" s="191"/>
      <c r="B337" s="191"/>
      <c r="C337" s="191"/>
      <c r="D337" s="191"/>
    </row>
    <row r="338" spans="1:4" ht="20.100000000000001" customHeight="1" x14ac:dyDescent="0.3">
      <c r="A338" s="191"/>
      <c r="B338" s="191"/>
      <c r="C338" s="191"/>
      <c r="D338" s="191"/>
    </row>
    <row r="339" spans="1:4" ht="20.100000000000001" customHeight="1" x14ac:dyDescent="0.3">
      <c r="A339" s="191"/>
      <c r="B339" s="191"/>
      <c r="C339" s="191"/>
      <c r="D339" s="191"/>
    </row>
    <row r="340" spans="1:4" ht="20.100000000000001" customHeight="1" x14ac:dyDescent="0.3">
      <c r="A340" s="191"/>
      <c r="B340" s="191"/>
      <c r="C340" s="191"/>
      <c r="D340" s="191"/>
    </row>
    <row r="341" spans="1:4" ht="20.100000000000001" customHeight="1" x14ac:dyDescent="0.3">
      <c r="A341" s="191"/>
      <c r="B341" s="191"/>
      <c r="C341" s="191"/>
      <c r="D341" s="191"/>
    </row>
    <row r="342" spans="1:4" ht="20.100000000000001" customHeight="1" x14ac:dyDescent="0.3">
      <c r="A342" s="191"/>
      <c r="B342" s="191"/>
      <c r="C342" s="191"/>
      <c r="D342" s="191"/>
    </row>
    <row r="343" spans="1:4" ht="20.100000000000001" customHeight="1" x14ac:dyDescent="0.3">
      <c r="A343" s="191"/>
      <c r="B343" s="191"/>
      <c r="C343" s="191"/>
      <c r="D343" s="191"/>
    </row>
    <row r="344" spans="1:4" ht="20.100000000000001" customHeight="1" x14ac:dyDescent="0.3">
      <c r="A344" s="191"/>
      <c r="B344" s="191"/>
      <c r="C344" s="191"/>
      <c r="D344" s="191"/>
    </row>
    <row r="345" spans="1:4" ht="20.100000000000001" customHeight="1" x14ac:dyDescent="0.3">
      <c r="A345" s="191"/>
      <c r="B345" s="191"/>
      <c r="C345" s="191"/>
      <c r="D345" s="191"/>
    </row>
    <row r="346" spans="1:4" ht="20.100000000000001" customHeight="1" x14ac:dyDescent="0.3">
      <c r="A346" s="191"/>
      <c r="B346" s="191"/>
      <c r="C346" s="191"/>
      <c r="D346" s="191"/>
    </row>
    <row r="347" spans="1:4" ht="20.100000000000001" customHeight="1" x14ac:dyDescent="0.3">
      <c r="A347" s="191"/>
      <c r="B347" s="191"/>
      <c r="C347" s="191"/>
      <c r="D347" s="191"/>
    </row>
    <row r="348" spans="1:4" ht="20.100000000000001" customHeight="1" x14ac:dyDescent="0.3">
      <c r="A348" s="191"/>
      <c r="B348" s="191"/>
      <c r="C348" s="191"/>
      <c r="D348" s="191"/>
    </row>
    <row r="349" spans="1:4" ht="20.100000000000001" customHeight="1" x14ac:dyDescent="0.3">
      <c r="A349" s="191"/>
      <c r="B349" s="191"/>
      <c r="C349" s="191"/>
      <c r="D349" s="191"/>
    </row>
    <row r="350" spans="1:4" ht="20.100000000000001" customHeight="1" x14ac:dyDescent="0.3">
      <c r="A350" s="191"/>
      <c r="B350" s="191"/>
      <c r="C350" s="191"/>
      <c r="D350" s="191"/>
    </row>
    <row r="351" spans="1:4" ht="20.100000000000001" customHeight="1" x14ac:dyDescent="0.3">
      <c r="A351" s="191"/>
      <c r="B351" s="191"/>
      <c r="C351" s="191"/>
      <c r="D351" s="191"/>
    </row>
    <row r="352" spans="1:4" ht="20.100000000000001" customHeight="1" x14ac:dyDescent="0.3">
      <c r="A352" s="191"/>
      <c r="B352" s="191"/>
      <c r="C352" s="191"/>
      <c r="D352" s="191"/>
    </row>
    <row r="353" spans="1:4" ht="20.100000000000001" customHeight="1" x14ac:dyDescent="0.3">
      <c r="A353" s="191"/>
      <c r="B353" s="191"/>
      <c r="C353" s="191"/>
      <c r="D353" s="191"/>
    </row>
    <row r="354" spans="1:4" ht="20.100000000000001" customHeight="1" x14ac:dyDescent="0.3">
      <c r="A354" s="191"/>
      <c r="B354" s="191"/>
      <c r="C354" s="191"/>
      <c r="D354" s="191"/>
    </row>
    <row r="355" spans="1:4" ht="20.100000000000001" customHeight="1" x14ac:dyDescent="0.3">
      <c r="A355" s="191"/>
      <c r="B355" s="191"/>
      <c r="C355" s="191"/>
      <c r="D355" s="191"/>
    </row>
    <row r="356" spans="1:4" ht="20.100000000000001" customHeight="1" x14ac:dyDescent="0.3">
      <c r="A356" s="191"/>
      <c r="B356" s="191"/>
      <c r="C356" s="191"/>
      <c r="D356" s="191"/>
    </row>
    <row r="357" spans="1:4" ht="20.100000000000001" customHeight="1" x14ac:dyDescent="0.3">
      <c r="A357" s="191"/>
      <c r="B357" s="191"/>
      <c r="C357" s="191"/>
      <c r="D357" s="191"/>
    </row>
    <row r="358" spans="1:4" ht="20.100000000000001" customHeight="1" x14ac:dyDescent="0.3">
      <c r="A358" s="191"/>
      <c r="B358" s="191"/>
      <c r="C358" s="191"/>
      <c r="D358" s="191"/>
    </row>
    <row r="359" spans="1:4" ht="20.100000000000001" customHeight="1" x14ac:dyDescent="0.3">
      <c r="A359" s="191"/>
      <c r="B359" s="191"/>
      <c r="C359" s="191"/>
      <c r="D359" s="191"/>
    </row>
    <row r="360" spans="1:4" ht="20.100000000000001" customHeight="1" x14ac:dyDescent="0.3">
      <c r="A360" s="191"/>
      <c r="B360" s="191"/>
      <c r="C360" s="191"/>
      <c r="D360" s="191"/>
    </row>
    <row r="361" spans="1:4" ht="20.100000000000001" customHeight="1" x14ac:dyDescent="0.3">
      <c r="A361" s="191"/>
      <c r="B361" s="191"/>
      <c r="C361" s="191"/>
      <c r="D361" s="191"/>
    </row>
    <row r="362" spans="1:4" ht="20.100000000000001" customHeight="1" x14ac:dyDescent="0.3">
      <c r="A362" s="191"/>
      <c r="B362" s="191"/>
      <c r="C362" s="191"/>
      <c r="D362" s="191"/>
    </row>
    <row r="363" spans="1:4" ht="20.100000000000001" customHeight="1" x14ac:dyDescent="0.3">
      <c r="A363" s="191"/>
      <c r="B363" s="191"/>
      <c r="C363" s="191"/>
      <c r="D363" s="191"/>
    </row>
    <row r="364" spans="1:4" ht="20.100000000000001" customHeight="1" x14ac:dyDescent="0.3">
      <c r="A364" s="191"/>
      <c r="B364" s="191"/>
      <c r="C364" s="191"/>
      <c r="D364" s="191"/>
    </row>
    <row r="365" spans="1:4" ht="20.100000000000001" customHeight="1" x14ac:dyDescent="0.3">
      <c r="A365" s="191"/>
      <c r="B365" s="191"/>
      <c r="C365" s="191"/>
      <c r="D365" s="191"/>
    </row>
    <row r="366" spans="1:4" ht="20.100000000000001" customHeight="1" x14ac:dyDescent="0.3">
      <c r="A366" s="191"/>
      <c r="B366" s="191"/>
      <c r="C366" s="191"/>
      <c r="D366" s="191"/>
    </row>
    <row r="367" spans="1:4" ht="20.100000000000001" customHeight="1" x14ac:dyDescent="0.3">
      <c r="A367" s="191"/>
      <c r="B367" s="191"/>
      <c r="C367" s="191"/>
      <c r="D367" s="191"/>
    </row>
    <row r="368" spans="1:4" ht="20.100000000000001" customHeight="1" x14ac:dyDescent="0.3">
      <c r="A368" s="191"/>
      <c r="B368" s="191"/>
      <c r="C368" s="191"/>
      <c r="D368" s="191"/>
    </row>
    <row r="369" spans="1:4" ht="20.100000000000001" customHeight="1" x14ac:dyDescent="0.3">
      <c r="A369" s="191"/>
      <c r="B369" s="191"/>
      <c r="C369" s="191"/>
      <c r="D369" s="191"/>
    </row>
    <row r="370" spans="1:4" ht="20.100000000000001" customHeight="1" x14ac:dyDescent="0.3">
      <c r="A370" s="191"/>
      <c r="B370" s="191"/>
      <c r="C370" s="191"/>
      <c r="D370" s="191"/>
    </row>
    <row r="371" spans="1:4" ht="20.100000000000001" customHeight="1" x14ac:dyDescent="0.3">
      <c r="A371" s="191"/>
      <c r="B371" s="191"/>
      <c r="C371" s="191"/>
      <c r="D371" s="191"/>
    </row>
    <row r="372" spans="1:4" ht="20.100000000000001" customHeight="1" x14ac:dyDescent="0.3">
      <c r="A372" s="191"/>
      <c r="B372" s="191"/>
      <c r="C372" s="191"/>
      <c r="D372" s="191"/>
    </row>
    <row r="373" spans="1:4" ht="20.100000000000001" customHeight="1" x14ac:dyDescent="0.3">
      <c r="A373" s="191"/>
      <c r="B373" s="191"/>
      <c r="C373" s="191"/>
      <c r="D373" s="191"/>
    </row>
    <row r="374" spans="1:4" ht="20.100000000000001" customHeight="1" x14ac:dyDescent="0.3">
      <c r="A374" s="191"/>
      <c r="B374" s="191"/>
      <c r="C374" s="191"/>
      <c r="D374" s="191"/>
    </row>
    <row r="375" spans="1:4" ht="20.100000000000001" customHeight="1" x14ac:dyDescent="0.3">
      <c r="A375" s="191"/>
      <c r="B375" s="191"/>
      <c r="C375" s="191"/>
      <c r="D375" s="191"/>
    </row>
    <row r="376" spans="1:4" ht="20.100000000000001" customHeight="1" x14ac:dyDescent="0.3">
      <c r="A376" s="191"/>
      <c r="B376" s="191"/>
      <c r="C376" s="191"/>
      <c r="D376" s="191"/>
    </row>
    <row r="377" spans="1:4" ht="20.100000000000001" customHeight="1" x14ac:dyDescent="0.3">
      <c r="A377" s="191"/>
      <c r="B377" s="191"/>
      <c r="C377" s="191"/>
      <c r="D377" s="191"/>
    </row>
    <row r="378" spans="1:4" ht="20.100000000000001" customHeight="1" x14ac:dyDescent="0.3">
      <c r="A378" s="191"/>
      <c r="B378" s="191"/>
      <c r="C378" s="191"/>
      <c r="D378" s="191"/>
    </row>
    <row r="379" spans="1:4" ht="20.100000000000001" customHeight="1" x14ac:dyDescent="0.3">
      <c r="A379" s="191"/>
      <c r="B379" s="191"/>
      <c r="C379" s="191"/>
      <c r="D379" s="191"/>
    </row>
    <row r="380" spans="1:4" ht="20.100000000000001" customHeight="1" x14ac:dyDescent="0.3">
      <c r="A380" s="191"/>
      <c r="B380" s="191"/>
      <c r="C380" s="191"/>
      <c r="D380" s="191"/>
    </row>
    <row r="381" spans="1:4" ht="20.100000000000001" customHeight="1" x14ac:dyDescent="0.3">
      <c r="A381" s="191"/>
      <c r="B381" s="191"/>
      <c r="C381" s="191"/>
      <c r="D381" s="191"/>
    </row>
    <row r="382" spans="1:4" ht="20.100000000000001" customHeight="1" x14ac:dyDescent="0.3">
      <c r="A382" s="191"/>
      <c r="B382" s="191"/>
      <c r="C382" s="191"/>
      <c r="D382" s="191"/>
    </row>
    <row r="383" spans="1:4" ht="20.100000000000001" customHeight="1" x14ac:dyDescent="0.3">
      <c r="A383" s="191"/>
      <c r="B383" s="191"/>
      <c r="C383" s="191"/>
      <c r="D383" s="191"/>
    </row>
    <row r="384" spans="1:4" ht="20.100000000000001" customHeight="1" x14ac:dyDescent="0.3">
      <c r="A384" s="191"/>
      <c r="B384" s="191"/>
      <c r="C384" s="191"/>
      <c r="D384" s="191"/>
    </row>
    <row r="385" spans="1:4" ht="20.100000000000001" customHeight="1" x14ac:dyDescent="0.3">
      <c r="A385" s="191"/>
      <c r="B385" s="191"/>
      <c r="C385" s="191"/>
      <c r="D385" s="191"/>
    </row>
    <row r="386" spans="1:4" ht="20.100000000000001" customHeight="1" x14ac:dyDescent="0.3">
      <c r="A386" s="191"/>
      <c r="B386" s="191"/>
      <c r="C386" s="191"/>
      <c r="D386" s="191"/>
    </row>
    <row r="387" spans="1:4" ht="20.100000000000001" customHeight="1" x14ac:dyDescent="0.3">
      <c r="A387" s="191"/>
      <c r="B387" s="191"/>
      <c r="C387" s="191"/>
      <c r="D387" s="191"/>
    </row>
    <row r="388" spans="1:4" ht="20.100000000000001" customHeight="1" x14ac:dyDescent="0.3">
      <c r="A388" s="191"/>
      <c r="B388" s="191"/>
      <c r="C388" s="191"/>
      <c r="D388" s="191"/>
    </row>
    <row r="389" spans="1:4" ht="20.100000000000001" customHeight="1" x14ac:dyDescent="0.3">
      <c r="A389" s="191"/>
      <c r="B389" s="191"/>
      <c r="C389" s="191"/>
      <c r="D389" s="191"/>
    </row>
    <row r="390" spans="1:4" ht="20.100000000000001" customHeight="1" x14ac:dyDescent="0.3">
      <c r="A390" s="191"/>
      <c r="B390" s="191"/>
      <c r="C390" s="191"/>
      <c r="D390" s="191"/>
    </row>
    <row r="391" spans="1:4" ht="20.100000000000001" customHeight="1" x14ac:dyDescent="0.3">
      <c r="A391" s="191"/>
      <c r="B391" s="191"/>
      <c r="C391" s="191"/>
      <c r="D391" s="191"/>
    </row>
    <row r="392" spans="1:4" ht="20.100000000000001" customHeight="1" x14ac:dyDescent="0.3">
      <c r="A392" s="191"/>
      <c r="B392" s="191"/>
      <c r="C392" s="191"/>
      <c r="D392" s="191"/>
    </row>
    <row r="393" spans="1:4" ht="20.100000000000001" customHeight="1" x14ac:dyDescent="0.3">
      <c r="A393" s="191"/>
      <c r="B393" s="191"/>
      <c r="C393" s="191"/>
      <c r="D393" s="191"/>
    </row>
    <row r="394" spans="1:4" ht="20.100000000000001" customHeight="1" x14ac:dyDescent="0.3">
      <c r="A394" s="191"/>
      <c r="B394" s="191"/>
      <c r="C394" s="191"/>
      <c r="D394" s="191"/>
    </row>
    <row r="395" spans="1:4" ht="20.100000000000001" customHeight="1" x14ac:dyDescent="0.3">
      <c r="A395" s="191"/>
      <c r="B395" s="191"/>
      <c r="C395" s="191"/>
      <c r="D395" s="191"/>
    </row>
    <row r="396" spans="1:4" ht="20.100000000000001" customHeight="1" x14ac:dyDescent="0.3">
      <c r="A396" s="191"/>
      <c r="B396" s="191"/>
      <c r="C396" s="191"/>
      <c r="D396" s="191"/>
    </row>
    <row r="397" spans="1:4" ht="20.100000000000001" customHeight="1" x14ac:dyDescent="0.3">
      <c r="A397" s="191"/>
      <c r="B397" s="191"/>
      <c r="C397" s="191"/>
      <c r="D397" s="191"/>
    </row>
    <row r="398" spans="1:4" ht="20.100000000000001" customHeight="1" x14ac:dyDescent="0.3">
      <c r="A398" s="191"/>
      <c r="B398" s="191"/>
      <c r="C398" s="191"/>
      <c r="D398" s="191"/>
    </row>
    <row r="399" spans="1:4" ht="20.100000000000001" customHeight="1" x14ac:dyDescent="0.3">
      <c r="A399" s="191"/>
      <c r="B399" s="191"/>
      <c r="C399" s="191"/>
      <c r="D399" s="191"/>
    </row>
    <row r="400" spans="1:4" ht="20.100000000000001" customHeight="1" x14ac:dyDescent="0.3">
      <c r="A400" s="191"/>
      <c r="B400" s="191"/>
      <c r="C400" s="191"/>
      <c r="D400" s="191"/>
    </row>
    <row r="401" spans="1:4" ht="20.100000000000001" customHeight="1" x14ac:dyDescent="0.3">
      <c r="A401" s="191"/>
      <c r="B401" s="191"/>
      <c r="C401" s="191"/>
      <c r="D401" s="191"/>
    </row>
    <row r="402" spans="1:4" ht="20.100000000000001" customHeight="1" x14ac:dyDescent="0.3">
      <c r="A402" s="191"/>
      <c r="B402" s="191"/>
      <c r="C402" s="191"/>
      <c r="D402" s="191"/>
    </row>
    <row r="403" spans="1:4" ht="20.100000000000001" customHeight="1" x14ac:dyDescent="0.3">
      <c r="A403" s="191"/>
      <c r="B403" s="191"/>
      <c r="C403" s="191"/>
      <c r="D403" s="191"/>
    </row>
    <row r="404" spans="1:4" ht="20.100000000000001" customHeight="1" x14ac:dyDescent="0.3">
      <c r="A404" s="191"/>
      <c r="B404" s="191"/>
      <c r="C404" s="191"/>
      <c r="D404" s="191"/>
    </row>
    <row r="405" spans="1:4" ht="20.100000000000001" customHeight="1" x14ac:dyDescent="0.3">
      <c r="A405" s="191"/>
      <c r="B405" s="191"/>
      <c r="C405" s="191"/>
      <c r="D405" s="191"/>
    </row>
    <row r="406" spans="1:4" ht="20.100000000000001" customHeight="1" x14ac:dyDescent="0.3">
      <c r="A406" s="191"/>
      <c r="B406" s="191"/>
      <c r="C406" s="191"/>
      <c r="D406" s="191"/>
    </row>
    <row r="407" spans="1:4" ht="20.100000000000001" customHeight="1" x14ac:dyDescent="0.3">
      <c r="A407" s="191"/>
      <c r="B407" s="191"/>
      <c r="C407" s="191"/>
      <c r="D407" s="191"/>
    </row>
    <row r="408" spans="1:4" ht="20.100000000000001" customHeight="1" x14ac:dyDescent="0.3">
      <c r="A408" s="191"/>
      <c r="B408" s="191"/>
      <c r="C408" s="191"/>
      <c r="D408" s="191"/>
    </row>
    <row r="409" spans="1:4" ht="20.100000000000001" customHeight="1" x14ac:dyDescent="0.3">
      <c r="A409" s="191"/>
      <c r="B409" s="191"/>
      <c r="C409" s="191"/>
      <c r="D409" s="191"/>
    </row>
    <row r="410" spans="1:4" ht="20.100000000000001" customHeight="1" x14ac:dyDescent="0.3">
      <c r="A410" s="191"/>
      <c r="B410" s="191"/>
      <c r="C410" s="191"/>
      <c r="D410" s="191"/>
    </row>
    <row r="411" spans="1:4" ht="20.100000000000001" customHeight="1" x14ac:dyDescent="0.3">
      <c r="A411" s="191"/>
      <c r="B411" s="191"/>
      <c r="C411" s="191"/>
      <c r="D411" s="191"/>
    </row>
    <row r="412" spans="1:4" ht="20.100000000000001" customHeight="1" x14ac:dyDescent="0.3">
      <c r="A412" s="191"/>
      <c r="B412" s="191"/>
      <c r="C412" s="191"/>
      <c r="D412" s="191"/>
    </row>
    <row r="413" spans="1:4" ht="20.100000000000001" customHeight="1" x14ac:dyDescent="0.3">
      <c r="A413" s="191"/>
      <c r="B413" s="191"/>
      <c r="C413" s="191"/>
      <c r="D413" s="191"/>
    </row>
    <row r="414" spans="1:4" ht="20.100000000000001" customHeight="1" x14ac:dyDescent="0.3">
      <c r="A414" s="191"/>
      <c r="B414" s="191"/>
      <c r="C414" s="191"/>
      <c r="D414" s="191"/>
    </row>
    <row r="415" spans="1:4" ht="20.100000000000001" customHeight="1" x14ac:dyDescent="0.3">
      <c r="A415" s="191"/>
      <c r="B415" s="191"/>
      <c r="C415" s="191"/>
      <c r="D415" s="191"/>
    </row>
    <row r="416" spans="1:4" ht="20.100000000000001" customHeight="1" x14ac:dyDescent="0.3">
      <c r="A416" s="191"/>
      <c r="B416" s="191"/>
      <c r="C416" s="191"/>
      <c r="D416" s="191"/>
    </row>
    <row r="417" spans="1:4" ht="20.100000000000001" customHeight="1" x14ac:dyDescent="0.3">
      <c r="A417" s="191"/>
      <c r="B417" s="191"/>
      <c r="C417" s="191"/>
      <c r="D417" s="191"/>
    </row>
    <row r="418" spans="1:4" ht="20.100000000000001" customHeight="1" x14ac:dyDescent="0.3">
      <c r="A418" s="191"/>
      <c r="B418" s="191"/>
      <c r="C418" s="191"/>
      <c r="D418" s="191"/>
    </row>
    <row r="419" spans="1:4" ht="20.100000000000001" customHeight="1" x14ac:dyDescent="0.3">
      <c r="A419" s="191"/>
      <c r="B419" s="191"/>
      <c r="C419" s="191"/>
      <c r="D419" s="191"/>
    </row>
    <row r="420" spans="1:4" ht="20.100000000000001" customHeight="1" x14ac:dyDescent="0.3">
      <c r="A420" s="191"/>
      <c r="B420" s="191"/>
      <c r="C420" s="191"/>
      <c r="D420" s="191"/>
    </row>
    <row r="421" spans="1:4" ht="20.100000000000001" customHeight="1" x14ac:dyDescent="0.3">
      <c r="A421" s="191"/>
      <c r="B421" s="191"/>
      <c r="C421" s="191"/>
      <c r="D421" s="191"/>
    </row>
    <row r="422" spans="1:4" ht="20.100000000000001" customHeight="1" x14ac:dyDescent="0.3">
      <c r="A422" s="191"/>
      <c r="B422" s="191"/>
      <c r="C422" s="191"/>
      <c r="D422" s="191"/>
    </row>
    <row r="423" spans="1:4" ht="20.100000000000001" customHeight="1" x14ac:dyDescent="0.3">
      <c r="A423" s="191"/>
      <c r="B423" s="191"/>
      <c r="C423" s="191"/>
      <c r="D423" s="191"/>
    </row>
    <row r="424" spans="1:4" ht="20.100000000000001" customHeight="1" x14ac:dyDescent="0.3">
      <c r="A424" s="191"/>
      <c r="B424" s="191"/>
      <c r="C424" s="191"/>
      <c r="D424" s="191"/>
    </row>
    <row r="425" spans="1:4" ht="20.100000000000001" customHeight="1" x14ac:dyDescent="0.3">
      <c r="A425" s="191"/>
      <c r="B425" s="191"/>
      <c r="C425" s="191"/>
      <c r="D425" s="191"/>
    </row>
    <row r="426" spans="1:4" ht="20.100000000000001" customHeight="1" x14ac:dyDescent="0.3">
      <c r="A426" s="191"/>
      <c r="B426" s="191"/>
      <c r="C426" s="191"/>
      <c r="D426" s="191"/>
    </row>
    <row r="427" spans="1:4" ht="20.100000000000001" customHeight="1" x14ac:dyDescent="0.3">
      <c r="A427" s="191"/>
      <c r="B427" s="191"/>
      <c r="C427" s="191"/>
      <c r="D427" s="191"/>
    </row>
    <row r="428" spans="1:4" ht="20.100000000000001" customHeight="1" x14ac:dyDescent="0.3">
      <c r="A428" s="191"/>
      <c r="B428" s="191"/>
      <c r="C428" s="191"/>
      <c r="D428" s="191"/>
    </row>
    <row r="429" spans="1:4" ht="20.100000000000001" customHeight="1" x14ac:dyDescent="0.3">
      <c r="A429" s="191"/>
      <c r="B429" s="191"/>
      <c r="C429" s="191"/>
      <c r="D429" s="191"/>
    </row>
    <row r="430" spans="1:4" ht="20.100000000000001" customHeight="1" x14ac:dyDescent="0.3">
      <c r="A430" s="191"/>
      <c r="B430" s="191"/>
      <c r="C430" s="191"/>
      <c r="D430" s="191"/>
    </row>
    <row r="431" spans="1:4" ht="20.100000000000001" customHeight="1" x14ac:dyDescent="0.3">
      <c r="A431" s="191"/>
      <c r="B431" s="191"/>
      <c r="C431" s="191"/>
      <c r="D431" s="191"/>
    </row>
    <row r="432" spans="1:4" ht="20.100000000000001" customHeight="1" x14ac:dyDescent="0.3">
      <c r="A432" s="191"/>
      <c r="B432" s="191"/>
      <c r="C432" s="191"/>
      <c r="D432" s="191"/>
    </row>
    <row r="433" spans="1:4" ht="20.100000000000001" customHeight="1" x14ac:dyDescent="0.3">
      <c r="A433" s="191"/>
      <c r="B433" s="191"/>
      <c r="C433" s="191"/>
      <c r="D433" s="191"/>
    </row>
    <row r="434" spans="1:4" ht="20.100000000000001" customHeight="1" x14ac:dyDescent="0.3">
      <c r="A434" s="191"/>
      <c r="B434" s="191"/>
      <c r="C434" s="191"/>
      <c r="D434" s="191"/>
    </row>
    <row r="435" spans="1:4" ht="20.100000000000001" customHeight="1" x14ac:dyDescent="0.3">
      <c r="A435" s="191"/>
      <c r="B435" s="191"/>
      <c r="C435" s="191"/>
      <c r="D435" s="191"/>
    </row>
    <row r="436" spans="1:4" ht="20.100000000000001" customHeight="1" x14ac:dyDescent="0.3">
      <c r="A436" s="191"/>
      <c r="B436" s="191"/>
      <c r="C436" s="191"/>
      <c r="D436" s="191"/>
    </row>
    <row r="437" spans="1:4" ht="20.100000000000001" customHeight="1" x14ac:dyDescent="0.3">
      <c r="A437" s="191"/>
      <c r="B437" s="191"/>
      <c r="C437" s="191"/>
      <c r="D437" s="191"/>
    </row>
    <row r="438" spans="1:4" ht="20.100000000000001" customHeight="1" x14ac:dyDescent="0.3">
      <c r="A438" s="191"/>
      <c r="B438" s="191"/>
      <c r="C438" s="191"/>
      <c r="D438" s="191"/>
    </row>
    <row r="439" spans="1:4" ht="20.100000000000001" customHeight="1" x14ac:dyDescent="0.3">
      <c r="A439" s="191"/>
      <c r="B439" s="191"/>
      <c r="C439" s="191"/>
      <c r="D439" s="191"/>
    </row>
    <row r="440" spans="1:4" ht="20.100000000000001" customHeight="1" x14ac:dyDescent="0.3">
      <c r="A440" s="191"/>
      <c r="B440" s="191"/>
      <c r="C440" s="191"/>
      <c r="D440" s="191"/>
    </row>
    <row r="441" spans="1:4" ht="20.100000000000001" customHeight="1" x14ac:dyDescent="0.3">
      <c r="A441" s="191"/>
      <c r="B441" s="191"/>
      <c r="C441" s="191"/>
      <c r="D441" s="191"/>
    </row>
    <row r="442" spans="1:4" ht="20.100000000000001" customHeight="1" x14ac:dyDescent="0.3">
      <c r="A442" s="191"/>
      <c r="B442" s="191"/>
      <c r="C442" s="191"/>
      <c r="D442" s="191"/>
    </row>
    <row r="443" spans="1:4" ht="20.100000000000001" customHeight="1" x14ac:dyDescent="0.3">
      <c r="A443" s="191"/>
      <c r="B443" s="191"/>
      <c r="C443" s="191"/>
      <c r="D443" s="191"/>
    </row>
    <row r="444" spans="1:4" ht="20.100000000000001" customHeight="1" x14ac:dyDescent="0.3">
      <c r="A444" s="191"/>
      <c r="B444" s="191"/>
      <c r="C444" s="191"/>
      <c r="D444" s="191"/>
    </row>
    <row r="445" spans="1:4" ht="20.100000000000001" customHeight="1" x14ac:dyDescent="0.3">
      <c r="A445" s="191"/>
      <c r="B445" s="191"/>
      <c r="C445" s="191"/>
      <c r="D445" s="191"/>
    </row>
    <row r="446" spans="1:4" ht="20.100000000000001" customHeight="1" x14ac:dyDescent="0.3">
      <c r="A446" s="191"/>
      <c r="B446" s="191"/>
      <c r="C446" s="191"/>
      <c r="D446" s="191"/>
    </row>
    <row r="447" spans="1:4" ht="20.100000000000001" customHeight="1" x14ac:dyDescent="0.3">
      <c r="A447" s="191"/>
      <c r="B447" s="191"/>
      <c r="C447" s="191"/>
      <c r="D447" s="191"/>
    </row>
    <row r="448" spans="1:4" ht="20.100000000000001" customHeight="1" x14ac:dyDescent="0.3">
      <c r="A448" s="191"/>
      <c r="B448" s="191"/>
      <c r="C448" s="191"/>
      <c r="D448" s="191"/>
    </row>
    <row r="449" spans="1:4" ht="20.100000000000001" customHeight="1" x14ac:dyDescent="0.3">
      <c r="A449" s="191"/>
      <c r="B449" s="191"/>
      <c r="C449" s="191"/>
      <c r="D449" s="191"/>
    </row>
    <row r="450" spans="1:4" ht="20.100000000000001" customHeight="1" x14ac:dyDescent="0.3">
      <c r="A450" s="191"/>
      <c r="B450" s="191"/>
      <c r="C450" s="191"/>
      <c r="D450" s="191"/>
    </row>
    <row r="451" spans="1:4" ht="20.100000000000001" customHeight="1" x14ac:dyDescent="0.3">
      <c r="A451" s="191"/>
      <c r="B451" s="191"/>
      <c r="C451" s="191"/>
      <c r="D451" s="191"/>
    </row>
    <row r="452" spans="1:4" ht="20.100000000000001" customHeight="1" x14ac:dyDescent="0.3">
      <c r="A452" s="191"/>
      <c r="B452" s="191"/>
      <c r="C452" s="191"/>
      <c r="D452" s="191"/>
    </row>
    <row r="453" spans="1:4" ht="20.100000000000001" customHeight="1" x14ac:dyDescent="0.3">
      <c r="A453" s="191"/>
      <c r="B453" s="191"/>
      <c r="C453" s="191"/>
      <c r="D453" s="191"/>
    </row>
    <row r="454" spans="1:4" ht="20.100000000000001" customHeight="1" x14ac:dyDescent="0.3">
      <c r="A454" s="191"/>
      <c r="B454" s="191"/>
      <c r="C454" s="191"/>
      <c r="D454" s="191"/>
    </row>
    <row r="455" spans="1:4" ht="20.100000000000001" customHeight="1" x14ac:dyDescent="0.3">
      <c r="A455" s="191"/>
      <c r="B455" s="191"/>
      <c r="C455" s="191"/>
      <c r="D455" s="191"/>
    </row>
    <row r="456" spans="1:4" ht="20.100000000000001" customHeight="1" x14ac:dyDescent="0.3">
      <c r="A456" s="191"/>
      <c r="B456" s="191"/>
      <c r="C456" s="191"/>
      <c r="D456" s="191"/>
    </row>
    <row r="457" spans="1:4" ht="20.100000000000001" customHeight="1" x14ac:dyDescent="0.3">
      <c r="A457" s="191"/>
      <c r="B457" s="191"/>
      <c r="C457" s="191"/>
      <c r="D457" s="191"/>
    </row>
    <row r="458" spans="1:4" ht="20.100000000000001" customHeight="1" x14ac:dyDescent="0.3">
      <c r="A458" s="191"/>
      <c r="B458" s="191"/>
      <c r="C458" s="191"/>
      <c r="D458" s="191"/>
    </row>
    <row r="459" spans="1:4" ht="20.100000000000001" customHeight="1" x14ac:dyDescent="0.3">
      <c r="A459" s="191"/>
      <c r="B459" s="191"/>
      <c r="C459" s="191"/>
      <c r="D459" s="191"/>
    </row>
    <row r="460" spans="1:4" ht="20.100000000000001" customHeight="1" x14ac:dyDescent="0.3">
      <c r="A460" s="191"/>
      <c r="B460" s="191"/>
      <c r="C460" s="191"/>
      <c r="D460" s="191"/>
    </row>
    <row r="461" spans="1:4" ht="20.100000000000001" customHeight="1" x14ac:dyDescent="0.3">
      <c r="A461" s="191"/>
      <c r="B461" s="191"/>
      <c r="C461" s="191"/>
      <c r="D461" s="191"/>
    </row>
    <row r="462" spans="1:4" ht="20.100000000000001" customHeight="1" x14ac:dyDescent="0.3">
      <c r="A462" s="191"/>
      <c r="B462" s="191"/>
      <c r="C462" s="191"/>
      <c r="D462" s="191"/>
    </row>
    <row r="463" spans="1:4" ht="20.100000000000001" customHeight="1" x14ac:dyDescent="0.3">
      <c r="A463" s="191"/>
      <c r="B463" s="191"/>
      <c r="C463" s="191"/>
      <c r="D463" s="191"/>
    </row>
    <row r="464" spans="1:4" ht="20.100000000000001" customHeight="1" x14ac:dyDescent="0.3">
      <c r="A464" s="191"/>
      <c r="B464" s="191"/>
      <c r="C464" s="191"/>
      <c r="D464" s="191"/>
    </row>
  </sheetData>
  <mergeCells count="19">
    <mergeCell ref="T9:T10"/>
    <mergeCell ref="U9:U10"/>
    <mergeCell ref="Y9:Z9"/>
    <mergeCell ref="D1:G1"/>
    <mergeCell ref="U21:U22"/>
    <mergeCell ref="A9:A10"/>
    <mergeCell ref="B9:I9"/>
    <mergeCell ref="J9:K9"/>
    <mergeCell ref="L9:L10"/>
    <mergeCell ref="M9:M10"/>
    <mergeCell ref="N9:S10"/>
    <mergeCell ref="B7:K7"/>
    <mergeCell ref="L7:M7"/>
    <mergeCell ref="N7:S7"/>
    <mergeCell ref="T7:U7"/>
    <mergeCell ref="B8:K8"/>
    <mergeCell ref="L8:M8"/>
    <mergeCell ref="N8:S8"/>
    <mergeCell ref="T8:U8"/>
  </mergeCells>
  <pageMargins left="0.47" right="0.4" top="0.6" bottom="0.3" header="0.35" footer="0.41"/>
  <pageSetup paperSize="5" scale="56" orientation="landscape" horizontalDpi="1200" verticalDpi="1200" r:id="rId1"/>
  <headerFooter alignWithMargins="0">
    <oddHeader>&amp;C&amp;9Public Right of Way (PROW) MEP Assessment Worksheet &amp;R&amp;"Calibri,Regular"&amp;11&amp;A  Page &amp;P of &amp;N</oddHeader>
  </headerFooter>
  <colBreaks count="1" manualBreakCount="1">
    <brk id="23" min="1" max="44"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ltText="">
                <anchor moveWithCells="1">
                  <from>
                    <xdr:col>16</xdr:col>
                    <xdr:colOff>38100</xdr:colOff>
                    <xdr:row>0</xdr:row>
                    <xdr:rowOff>60960</xdr:rowOff>
                  </from>
                  <to>
                    <xdr:col>16</xdr:col>
                    <xdr:colOff>266700</xdr:colOff>
                    <xdr:row>0</xdr:row>
                    <xdr:rowOff>259080</xdr:rowOff>
                  </to>
                </anchor>
              </controlPr>
            </control>
          </mc:Choice>
        </mc:AlternateContent>
        <mc:AlternateContent xmlns:mc="http://schemas.openxmlformats.org/markup-compatibility/2006">
          <mc:Choice Requires="x14">
            <control shapeId="8194" r:id="rId5" name="Check Box 2">
              <controlPr defaultSize="0" autoFill="0" autoLine="0" autoPict="0" altText="">
                <anchor moveWithCells="1">
                  <from>
                    <xdr:col>12</xdr:col>
                    <xdr:colOff>220980</xdr:colOff>
                    <xdr:row>0</xdr:row>
                    <xdr:rowOff>38100</xdr:rowOff>
                  </from>
                  <to>
                    <xdr:col>12</xdr:col>
                    <xdr:colOff>518160</xdr:colOff>
                    <xdr:row>0</xdr:row>
                    <xdr:rowOff>259080</xdr:rowOff>
                  </to>
                </anchor>
              </controlPr>
            </control>
          </mc:Choice>
        </mc:AlternateContent>
        <mc:AlternateContent xmlns:mc="http://schemas.openxmlformats.org/markup-compatibility/2006">
          <mc:Choice Requires="x14">
            <control shapeId="8195" r:id="rId6" name="Check Box 3">
              <controlPr defaultSize="0" autoFill="0" autoLine="0" autoPict="0" altText="">
                <anchor moveWithCells="1">
                  <from>
                    <xdr:col>12</xdr:col>
                    <xdr:colOff>830580</xdr:colOff>
                    <xdr:row>0</xdr:row>
                    <xdr:rowOff>38100</xdr:rowOff>
                  </from>
                  <to>
                    <xdr:col>13</xdr:col>
                    <xdr:colOff>22860</xdr:colOff>
                    <xdr:row>0</xdr:row>
                    <xdr:rowOff>259080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08E8A-4157-4704-97EF-9EE88A3412F2}">
  <dimension ref="A1:AQ464"/>
  <sheetViews>
    <sheetView showGridLines="0" zoomScale="80" zoomScaleNormal="80" zoomScaleSheetLayoutView="75" workbookViewId="0">
      <pane xSplit="1" topLeftCell="B1" activePane="topRight" state="frozen"/>
      <selection activeCell="G20" sqref="G20"/>
      <selection pane="topRight"/>
    </sheetView>
  </sheetViews>
  <sheetFormatPr defaultColWidth="9.109375" defaultRowHeight="20.100000000000001" customHeight="1" x14ac:dyDescent="0.3"/>
  <cols>
    <col min="1" max="1" width="10.44140625" style="2" customWidth="1"/>
    <col min="2" max="2" width="10.6640625" style="2" customWidth="1"/>
    <col min="3" max="3" width="13.109375" style="2" customWidth="1"/>
    <col min="4" max="4" width="10" style="2" customWidth="1"/>
    <col min="5" max="5" width="12.5546875" style="2" customWidth="1"/>
    <col min="6" max="6" width="13.88671875" style="2" customWidth="1"/>
    <col min="7" max="7" width="12.88671875" style="2" customWidth="1"/>
    <col min="8" max="8" width="14.77734375" style="2" customWidth="1"/>
    <col min="9" max="9" width="12.88671875" style="2" customWidth="1"/>
    <col min="10" max="10" width="12.44140625" style="2" customWidth="1"/>
    <col min="11" max="11" width="10.6640625" style="2" customWidth="1"/>
    <col min="12" max="12" width="16.5546875" style="2" customWidth="1"/>
    <col min="13" max="13" width="11.33203125" style="2" customWidth="1"/>
    <col min="14" max="14" width="13.44140625" style="2" customWidth="1"/>
    <col min="15" max="15" width="10" style="2" customWidth="1"/>
    <col min="16" max="16" width="11.5546875" style="2" customWidth="1"/>
    <col min="17" max="17" width="11.88671875" style="2" customWidth="1"/>
    <col min="18" max="18" width="12.33203125" style="2" customWidth="1"/>
    <col min="19" max="19" width="11.6640625" style="2" customWidth="1"/>
    <col min="20" max="20" width="12.33203125" style="2" customWidth="1"/>
    <col min="21" max="21" width="14.109375" style="2" customWidth="1"/>
    <col min="22" max="22" width="12.44140625" style="2" customWidth="1"/>
    <col min="23" max="23" width="14.88671875" style="2" customWidth="1"/>
    <col min="24" max="24" width="13" style="2" customWidth="1"/>
    <col min="25" max="26" width="14.44140625" style="2" customWidth="1"/>
    <col min="27" max="27" width="13.88671875" style="2" customWidth="1"/>
    <col min="28" max="28" width="14.109375" style="2" customWidth="1"/>
    <col min="29" max="29" width="13.5546875" style="2" customWidth="1"/>
    <col min="30" max="30" width="13.88671875" style="2" customWidth="1"/>
    <col min="31" max="31" width="12" style="2" customWidth="1"/>
    <col min="32" max="32" width="11.88671875" style="2" customWidth="1"/>
    <col min="33" max="33" width="19.109375" style="2" customWidth="1"/>
    <col min="34" max="34" width="19.5546875" style="2" customWidth="1"/>
    <col min="35" max="35" width="17.44140625" style="2" customWidth="1"/>
    <col min="36" max="37" width="12.6640625" style="2" customWidth="1"/>
    <col min="38" max="38" width="19.6640625" style="2" customWidth="1"/>
    <col min="39" max="39" width="16.5546875" style="176" customWidth="1"/>
    <col min="40" max="40" width="19.33203125" style="176" customWidth="1"/>
    <col min="41" max="41" width="16.88671875" style="2" customWidth="1"/>
    <col min="42" max="16384" width="9.109375" style="2"/>
  </cols>
  <sheetData>
    <row r="1" spans="1:43" ht="25.2" customHeight="1" x14ac:dyDescent="0.35">
      <c r="B1" s="158" t="s">
        <v>38</v>
      </c>
      <c r="C1" s="159"/>
      <c r="D1" s="234" t="s">
        <v>46</v>
      </c>
      <c r="E1" s="234"/>
      <c r="F1" s="234"/>
      <c r="G1" s="234"/>
      <c r="H1" s="161" t="s">
        <v>39</v>
      </c>
      <c r="I1" s="194" t="s">
        <v>45</v>
      </c>
      <c r="J1" s="194"/>
      <c r="L1" s="162" t="s">
        <v>48</v>
      </c>
      <c r="M1" s="163"/>
      <c r="N1" s="164"/>
      <c r="P1" s="165" t="s">
        <v>40</v>
      </c>
      <c r="Q1" s="163"/>
      <c r="R1" s="159"/>
      <c r="S1" s="166" t="s">
        <v>47</v>
      </c>
      <c r="T1" s="208">
        <v>6100</v>
      </c>
      <c r="U1" s="208"/>
      <c r="V1" s="159"/>
      <c r="W1" s="158" t="s">
        <v>38</v>
      </c>
      <c r="X1" s="159"/>
      <c r="Y1" s="160" t="str">
        <f>D1</f>
        <v>Minnesota Ave Great Street Test Case</v>
      </c>
      <c r="Z1" s="160"/>
      <c r="AA1" s="160"/>
      <c r="AC1" s="159"/>
      <c r="AD1" s="166" t="s">
        <v>47</v>
      </c>
      <c r="AE1" s="208">
        <f>IF(T1="","",T1)</f>
        <v>6100</v>
      </c>
      <c r="AF1" s="208"/>
    </row>
    <row r="2" spans="1:43" s="172" customFormat="1" ht="24.75" customHeight="1" x14ac:dyDescent="0.45">
      <c r="A2" s="168"/>
      <c r="B2" s="169" t="s">
        <v>43</v>
      </c>
      <c r="C2" s="168"/>
      <c r="D2" s="168"/>
      <c r="E2" s="170"/>
      <c r="F2" s="170"/>
      <c r="G2" s="170"/>
      <c r="H2" s="170"/>
      <c r="I2" s="170"/>
      <c r="J2" s="170"/>
      <c r="K2" s="170"/>
      <c r="L2" s="171" t="s">
        <v>64</v>
      </c>
      <c r="P2" s="13"/>
      <c r="Q2" s="19"/>
      <c r="R2" s="173"/>
      <c r="S2" s="173"/>
      <c r="T2" s="173"/>
      <c r="U2" s="173"/>
      <c r="V2" s="173"/>
      <c r="W2" s="47" t="str">
        <f>B2</f>
        <v>Summary Data:  65% Design Phase</v>
      </c>
      <c r="X2" s="39"/>
      <c r="Y2" s="39"/>
      <c r="Z2" s="39"/>
      <c r="AA2" s="40"/>
      <c r="AB2" s="41"/>
      <c r="AC2" s="42"/>
      <c r="AD2" s="43"/>
      <c r="AE2" s="44"/>
      <c r="AF2" s="39"/>
      <c r="AM2" s="174"/>
      <c r="AN2" s="174"/>
    </row>
    <row r="3" spans="1:43" ht="17.399999999999999" customHeight="1" x14ac:dyDescent="0.4">
      <c r="A3" s="175"/>
      <c r="B3" s="3"/>
      <c r="C3" s="3"/>
      <c r="D3" s="3"/>
      <c r="E3" s="4"/>
      <c r="F3" s="4"/>
      <c r="G3" s="4"/>
      <c r="H3" s="4"/>
      <c r="I3" s="12" t="s">
        <v>25</v>
      </c>
      <c r="J3" s="34">
        <f>J45</f>
        <v>19812.11477172</v>
      </c>
      <c r="K3" s="21" t="s">
        <v>3</v>
      </c>
      <c r="L3" s="240" t="s">
        <v>33</v>
      </c>
      <c r="Q3" s="19"/>
      <c r="R3" s="173"/>
      <c r="S3" s="173"/>
      <c r="T3" s="173"/>
      <c r="U3" s="173"/>
      <c r="V3" s="173"/>
      <c r="W3" s="46"/>
      <c r="X3" s="38"/>
      <c r="Y3" s="38"/>
      <c r="Z3" s="38"/>
      <c r="AA3" s="38"/>
      <c r="AB3" s="38"/>
      <c r="AC3" s="42"/>
      <c r="AD3" s="43"/>
      <c r="AE3" s="50" t="str">
        <f>I3</f>
        <v>Regulated Retention Volume (1.2"):</v>
      </c>
      <c r="AF3" s="51">
        <f>J3</f>
        <v>19812.11477172</v>
      </c>
      <c r="AG3" s="52" t="str">
        <f>K3</f>
        <v>CF</v>
      </c>
    </row>
    <row r="4" spans="1:43" ht="19.2" customHeight="1" x14ac:dyDescent="0.4">
      <c r="B4" s="5" t="s">
        <v>20</v>
      </c>
      <c r="C4" s="177"/>
      <c r="D4" s="6"/>
      <c r="E4" s="35">
        <f>E45/43560</f>
        <v>5.1043643468319555</v>
      </c>
      <c r="F4" s="177"/>
      <c r="I4" s="11" t="s">
        <v>92</v>
      </c>
      <c r="J4" s="36">
        <f>AL45</f>
        <v>11379.747272707589</v>
      </c>
      <c r="K4" s="21" t="s">
        <v>3</v>
      </c>
      <c r="L4" s="240" t="s">
        <v>41</v>
      </c>
      <c r="Q4" s="20"/>
      <c r="R4" s="173"/>
      <c r="S4" s="173"/>
      <c r="T4" s="173"/>
      <c r="U4" s="173"/>
      <c r="V4" s="173"/>
      <c r="W4" s="46" t="str">
        <f t="shared" ref="W4:W5" si="0">B4</f>
        <v xml:space="preserve">Disturbance Area (ac.): </v>
      </c>
      <c r="X4" s="38"/>
      <c r="Y4" s="38"/>
      <c r="Z4" s="48">
        <f t="shared" ref="Z4:Z5" si="1">E4</f>
        <v>5.1043643468319555</v>
      </c>
      <c r="AA4" s="38"/>
      <c r="AB4" s="38"/>
      <c r="AC4" s="45"/>
      <c r="AD4" s="43"/>
      <c r="AE4" s="50" t="str">
        <f>I4</f>
        <v>Volume Retained:</v>
      </c>
      <c r="AF4" s="51">
        <f>J4</f>
        <v>11379.747272707589</v>
      </c>
      <c r="AG4" s="52" t="str">
        <f>K4</f>
        <v>CF</v>
      </c>
    </row>
    <row r="5" spans="1:43" ht="19.2" customHeight="1" x14ac:dyDescent="0.35">
      <c r="B5" s="5" t="s">
        <v>24</v>
      </c>
      <c r="D5" s="7"/>
      <c r="E5" s="8">
        <v>33</v>
      </c>
      <c r="F5" s="10"/>
      <c r="G5" s="7"/>
      <c r="H5" s="9"/>
      <c r="I5" s="11" t="s">
        <v>93</v>
      </c>
      <c r="J5" s="239">
        <f>J4-J3</f>
        <v>-8432.3674990124109</v>
      </c>
      <c r="K5" s="21" t="s">
        <v>3</v>
      </c>
      <c r="W5" s="46" t="str">
        <f t="shared" si="0"/>
        <v>No. of Drainage Areas:</v>
      </c>
      <c r="X5" s="38"/>
      <c r="Y5" s="38"/>
      <c r="Z5" s="49">
        <f t="shared" si="1"/>
        <v>33</v>
      </c>
      <c r="AA5" s="38"/>
      <c r="AB5" s="38"/>
      <c r="AC5" s="39"/>
      <c r="AD5" s="39"/>
      <c r="AE5" s="50" t="str">
        <f>I5</f>
        <v>Difference:</v>
      </c>
      <c r="AF5" s="241">
        <f>J5</f>
        <v>-8432.3674990124109</v>
      </c>
      <c r="AG5" s="52" t="str">
        <f>K5</f>
        <v>CF</v>
      </c>
    </row>
    <row r="6" spans="1:43" ht="9.75" customHeight="1" x14ac:dyDescent="0.35">
      <c r="B6" s="7"/>
      <c r="C6" s="7"/>
      <c r="D6" s="7"/>
      <c r="E6" s="7"/>
      <c r="F6" s="7"/>
      <c r="G6" s="7"/>
      <c r="H6" s="7"/>
      <c r="I6" s="7"/>
      <c r="J6" s="177"/>
      <c r="AB6" s="178"/>
      <c r="AE6" s="179"/>
      <c r="AG6" s="179"/>
      <c r="AH6" s="179"/>
    </row>
    <row r="7" spans="1:43" s="14" customFormat="1" ht="17.399999999999999" x14ac:dyDescent="0.35">
      <c r="B7" s="15" t="s">
        <v>8</v>
      </c>
      <c r="C7" s="16"/>
      <c r="D7" s="16"/>
      <c r="E7" s="17"/>
      <c r="F7" s="17"/>
      <c r="G7" s="17"/>
      <c r="H7" s="17"/>
      <c r="I7" s="17"/>
      <c r="J7" s="17"/>
      <c r="K7" s="17"/>
      <c r="L7" s="15" t="s">
        <v>9</v>
      </c>
      <c r="M7" s="17"/>
      <c r="N7" s="17"/>
      <c r="O7" s="17"/>
      <c r="P7" s="18"/>
      <c r="Q7" s="62" t="s">
        <v>10</v>
      </c>
      <c r="R7" s="63"/>
      <c r="S7" s="63"/>
      <c r="T7" s="63"/>
      <c r="U7" s="63"/>
      <c r="V7" s="70"/>
      <c r="W7" s="56" t="s">
        <v>11</v>
      </c>
      <c r="X7" s="17"/>
      <c r="Y7" s="17"/>
      <c r="Z7" s="17"/>
      <c r="AA7" s="17"/>
      <c r="AB7" s="17"/>
      <c r="AC7" s="15" t="s">
        <v>82</v>
      </c>
      <c r="AD7" s="29"/>
      <c r="AE7" s="29"/>
      <c r="AF7" s="30"/>
      <c r="AG7" s="28"/>
      <c r="AH7" s="29"/>
      <c r="AI7" s="29"/>
      <c r="AJ7" s="29"/>
      <c r="AK7" s="29"/>
      <c r="AL7" s="29"/>
      <c r="AM7" s="29"/>
    </row>
    <row r="8" spans="1:43" ht="102.75" customHeight="1" x14ac:dyDescent="0.3">
      <c r="B8" s="71" t="s">
        <v>67</v>
      </c>
      <c r="C8" s="72"/>
      <c r="D8" s="72"/>
      <c r="E8" s="72"/>
      <c r="F8" s="72"/>
      <c r="G8" s="72"/>
      <c r="H8" s="72"/>
      <c r="I8" s="72"/>
      <c r="J8" s="72"/>
      <c r="K8" s="73"/>
      <c r="L8" s="66" t="s">
        <v>68</v>
      </c>
      <c r="M8" s="66"/>
      <c r="N8" s="66"/>
      <c r="O8" s="66"/>
      <c r="P8" s="66"/>
      <c r="Q8" s="67" t="s">
        <v>69</v>
      </c>
      <c r="R8" s="68"/>
      <c r="S8" s="68"/>
      <c r="T8" s="68"/>
      <c r="U8" s="68"/>
      <c r="V8" s="69"/>
      <c r="W8" s="64" t="s">
        <v>70</v>
      </c>
      <c r="X8" s="78"/>
      <c r="Y8" s="78"/>
      <c r="Z8" s="78"/>
      <c r="AA8" s="78"/>
      <c r="AB8" s="65"/>
      <c r="AC8" s="76" t="s">
        <v>88</v>
      </c>
      <c r="AD8" s="77"/>
      <c r="AE8" s="77"/>
      <c r="AF8" s="77"/>
      <c r="AG8" s="79" t="s">
        <v>89</v>
      </c>
      <c r="AH8" s="79"/>
      <c r="AI8" s="79"/>
      <c r="AJ8" s="79"/>
      <c r="AK8" s="79"/>
      <c r="AL8" s="79"/>
      <c r="AM8" s="79"/>
      <c r="AN8" s="1"/>
    </row>
    <row r="9" spans="1:43" s="181" customFormat="1" ht="42.6" customHeight="1" x14ac:dyDescent="0.3">
      <c r="A9" s="80" t="s">
        <v>26</v>
      </c>
      <c r="B9" s="81" t="s">
        <v>80</v>
      </c>
      <c r="C9" s="82"/>
      <c r="D9" s="82"/>
      <c r="E9" s="82"/>
      <c r="F9" s="82"/>
      <c r="G9" s="82"/>
      <c r="H9" s="82"/>
      <c r="I9" s="83"/>
      <c r="J9" s="81" t="s">
        <v>0</v>
      </c>
      <c r="K9" s="82"/>
      <c r="L9" s="74" t="s">
        <v>78</v>
      </c>
      <c r="M9" s="74" t="s">
        <v>75</v>
      </c>
      <c r="N9" s="74" t="s">
        <v>76</v>
      </c>
      <c r="O9" s="74" t="s">
        <v>77</v>
      </c>
      <c r="P9" s="74" t="s">
        <v>85</v>
      </c>
      <c r="Q9" s="84" t="s">
        <v>50</v>
      </c>
      <c r="R9" s="85"/>
      <c r="S9" s="85"/>
      <c r="T9" s="85"/>
      <c r="U9" s="85"/>
      <c r="V9" s="86"/>
      <c r="W9" s="87" t="s">
        <v>27</v>
      </c>
      <c r="X9" s="87"/>
      <c r="Y9" s="87" t="s">
        <v>12</v>
      </c>
      <c r="Z9" s="87"/>
      <c r="AA9" s="87" t="s">
        <v>13</v>
      </c>
      <c r="AB9" s="87"/>
      <c r="AC9" s="87" t="s">
        <v>87</v>
      </c>
      <c r="AD9" s="87"/>
      <c r="AE9" s="87" t="s">
        <v>86</v>
      </c>
      <c r="AF9" s="87"/>
      <c r="AG9" s="74" t="s">
        <v>73</v>
      </c>
      <c r="AH9" s="74" t="s">
        <v>81</v>
      </c>
      <c r="AI9" s="74" t="s">
        <v>74</v>
      </c>
      <c r="AJ9" s="74" t="s">
        <v>90</v>
      </c>
      <c r="AK9" s="74" t="s">
        <v>91</v>
      </c>
      <c r="AL9" s="74" t="s">
        <v>72</v>
      </c>
      <c r="AM9" s="74" t="s">
        <v>7</v>
      </c>
      <c r="AN9" s="180"/>
      <c r="AP9" s="182" t="s">
        <v>32</v>
      </c>
      <c r="AQ9" s="183"/>
    </row>
    <row r="10" spans="1:43" s="181" customFormat="1" ht="48.75" customHeight="1" thickBot="1" x14ac:dyDescent="0.35">
      <c r="A10" s="88"/>
      <c r="B10" s="53" t="s">
        <v>56</v>
      </c>
      <c r="C10" s="53" t="s">
        <v>57</v>
      </c>
      <c r="D10" s="53" t="s">
        <v>58</v>
      </c>
      <c r="E10" s="89" t="s">
        <v>59</v>
      </c>
      <c r="F10" s="53" t="s">
        <v>49</v>
      </c>
      <c r="G10" s="53" t="s">
        <v>16</v>
      </c>
      <c r="H10" s="53" t="s">
        <v>17</v>
      </c>
      <c r="I10" s="53" t="s">
        <v>18</v>
      </c>
      <c r="J10" s="89" t="s">
        <v>55</v>
      </c>
      <c r="K10" s="53" t="s">
        <v>19</v>
      </c>
      <c r="L10" s="75"/>
      <c r="M10" s="75"/>
      <c r="N10" s="75"/>
      <c r="O10" s="75"/>
      <c r="P10" s="75"/>
      <c r="Q10" s="90"/>
      <c r="R10" s="91"/>
      <c r="S10" s="91"/>
      <c r="T10" s="91"/>
      <c r="U10" s="91"/>
      <c r="V10" s="92"/>
      <c r="W10" s="93" t="s">
        <v>55</v>
      </c>
      <c r="X10" s="93" t="s">
        <v>71</v>
      </c>
      <c r="Y10" s="93" t="s">
        <v>55</v>
      </c>
      <c r="Z10" s="93" t="s">
        <v>71</v>
      </c>
      <c r="AA10" s="93" t="s">
        <v>55</v>
      </c>
      <c r="AB10" s="93" t="s">
        <v>71</v>
      </c>
      <c r="AC10" s="93" t="s">
        <v>55</v>
      </c>
      <c r="AD10" s="93" t="s">
        <v>71</v>
      </c>
      <c r="AE10" s="93" t="s">
        <v>55</v>
      </c>
      <c r="AF10" s="93" t="s">
        <v>71</v>
      </c>
      <c r="AG10" s="75"/>
      <c r="AH10" s="75"/>
      <c r="AI10" s="75"/>
      <c r="AJ10" s="75"/>
      <c r="AK10" s="75"/>
      <c r="AL10" s="75"/>
      <c r="AM10" s="75"/>
      <c r="AP10" s="184" t="s">
        <v>55</v>
      </c>
      <c r="AQ10" s="184" t="s">
        <v>19</v>
      </c>
    </row>
    <row r="11" spans="1:43" s="155" customFormat="1" ht="32.4" customHeight="1" thickTop="1" x14ac:dyDescent="0.25">
      <c r="A11" s="94"/>
      <c r="B11" s="95" t="s">
        <v>14</v>
      </c>
      <c r="C11" s="95" t="s">
        <v>14</v>
      </c>
      <c r="D11" s="95" t="s">
        <v>14</v>
      </c>
      <c r="E11" s="96" t="s">
        <v>14</v>
      </c>
      <c r="F11" s="95" t="s">
        <v>14</v>
      </c>
      <c r="G11" s="95" t="s">
        <v>14</v>
      </c>
      <c r="H11" s="95" t="s">
        <v>14</v>
      </c>
      <c r="I11" s="95" t="s">
        <v>14</v>
      </c>
      <c r="J11" s="96" t="s">
        <v>3</v>
      </c>
      <c r="K11" s="95" t="s">
        <v>3</v>
      </c>
      <c r="L11" s="97" t="s">
        <v>79</v>
      </c>
      <c r="M11" s="98" t="s">
        <v>4</v>
      </c>
      <c r="N11" s="98" t="s">
        <v>4</v>
      </c>
      <c r="O11" s="99" t="s">
        <v>5</v>
      </c>
      <c r="P11" s="98" t="s">
        <v>4</v>
      </c>
      <c r="Q11" s="100" t="s">
        <v>51</v>
      </c>
      <c r="R11" s="101" t="s">
        <v>53</v>
      </c>
      <c r="S11" s="100" t="s">
        <v>52</v>
      </c>
      <c r="T11" s="101" t="s">
        <v>53</v>
      </c>
      <c r="U11" s="100" t="s">
        <v>54</v>
      </c>
      <c r="V11" s="101" t="s">
        <v>53</v>
      </c>
      <c r="W11" s="102" t="s">
        <v>14</v>
      </c>
      <c r="X11" s="98" t="s">
        <v>14</v>
      </c>
      <c r="Y11" s="102" t="s">
        <v>14</v>
      </c>
      <c r="Z11" s="102" t="s">
        <v>14</v>
      </c>
      <c r="AA11" s="102" t="s">
        <v>14</v>
      </c>
      <c r="AB11" s="102" t="s">
        <v>14</v>
      </c>
      <c r="AC11" s="102" t="s">
        <v>14</v>
      </c>
      <c r="AD11" s="102" t="s">
        <v>14</v>
      </c>
      <c r="AE11" s="102" t="s">
        <v>3</v>
      </c>
      <c r="AF11" s="102" t="s">
        <v>3</v>
      </c>
      <c r="AG11" s="103" t="s">
        <v>3</v>
      </c>
      <c r="AH11" s="103" t="s">
        <v>3</v>
      </c>
      <c r="AI11" s="103" t="s">
        <v>3</v>
      </c>
      <c r="AJ11" s="104" t="s">
        <v>6</v>
      </c>
      <c r="AK11" s="104" t="s">
        <v>6</v>
      </c>
      <c r="AL11" s="103" t="s">
        <v>3</v>
      </c>
      <c r="AM11" s="105" t="s">
        <v>3</v>
      </c>
      <c r="AP11" s="185" t="s">
        <v>15</v>
      </c>
      <c r="AQ11" s="185" t="s">
        <v>15</v>
      </c>
    </row>
    <row r="12" spans="1:43" s="155" customFormat="1" ht="16.2" customHeight="1" x14ac:dyDescent="0.25">
      <c r="A12" s="147">
        <v>57</v>
      </c>
      <c r="B12" s="107">
        <v>6909.8804000000018</v>
      </c>
      <c r="C12" s="107">
        <v>170.31960000000046</v>
      </c>
      <c r="D12" s="108"/>
      <c r="E12" s="109">
        <f>SUM(B12:D12)</f>
        <v>7080.2000000000025</v>
      </c>
      <c r="F12" s="108">
        <v>1097</v>
      </c>
      <c r="G12" s="108"/>
      <c r="H12" s="108"/>
      <c r="I12" s="109">
        <f>SUM(F12:H12)</f>
        <v>1097</v>
      </c>
      <c r="J12" s="110">
        <f>IF(E12=0,0,AP12*1.2/12*E12)</f>
        <v>660.69662800000015</v>
      </c>
      <c r="K12" s="109">
        <f>IF(I12=0,0,AQ12*1.2/12*I12)</f>
        <v>104.21499999999997</v>
      </c>
      <c r="L12" s="112" t="s">
        <v>23</v>
      </c>
      <c r="M12" s="112" t="s">
        <v>1</v>
      </c>
      <c r="N12" s="112" t="s">
        <v>1</v>
      </c>
      <c r="O12" s="113">
        <v>0.04</v>
      </c>
      <c r="P12" s="112" t="s">
        <v>2</v>
      </c>
      <c r="Q12" s="114"/>
      <c r="R12" s="115">
        <f>Q12*10</f>
        <v>0</v>
      </c>
      <c r="S12" s="114"/>
      <c r="T12" s="115">
        <f t="shared" ref="T12:T15" si="2">S12*20</f>
        <v>0</v>
      </c>
      <c r="U12" s="114"/>
      <c r="V12" s="115">
        <f>U12*40</f>
        <v>0</v>
      </c>
      <c r="W12" s="116"/>
      <c r="X12" s="116"/>
      <c r="Y12" s="117"/>
      <c r="Z12" s="117"/>
      <c r="AA12" s="117"/>
      <c r="AB12" s="116"/>
      <c r="AC12" s="117"/>
      <c r="AD12" s="117"/>
      <c r="AE12" s="118">
        <f>IF(AC12=0,0,AC12*1.7/12*AP12)</f>
        <v>0</v>
      </c>
      <c r="AF12" s="118">
        <f>IF(AD12=0,0,AD12*1.7/12*AQ12)</f>
        <v>0</v>
      </c>
      <c r="AG12" s="117"/>
      <c r="AH12" s="119"/>
      <c r="AI12" s="119"/>
      <c r="AJ12" s="244"/>
      <c r="AK12" s="120"/>
      <c r="AL12" s="121">
        <f>(IF((AE12)&lt;(AG12+AH12+AI12),(AE12),(AG12+AH12+AI12)))+AJ12*5+AK12*10+R12+T12+V12</f>
        <v>0</v>
      </c>
      <c r="AM12" s="121">
        <f t="shared" ref="AM12:AM44" si="3">AL12-J12</f>
        <v>-660.69662800000015</v>
      </c>
      <c r="AP12" s="31">
        <f>IF(E12=0,"",(B12*0.95+C12*0.25+D12*0)/E12)</f>
        <v>0.93316096720431618</v>
      </c>
      <c r="AQ12" s="31">
        <f>IF(I12=0,"",(F12*0.95+G12*0.25+H12*0)/I12)</f>
        <v>0.94999999999999984</v>
      </c>
    </row>
    <row r="13" spans="1:43" s="155" customFormat="1" ht="16.2" customHeight="1" x14ac:dyDescent="0.25">
      <c r="A13" s="114">
        <v>58</v>
      </c>
      <c r="B13" s="107">
        <v>6688.8111000000008</v>
      </c>
      <c r="C13" s="107">
        <v>348.58890000000019</v>
      </c>
      <c r="D13" s="123"/>
      <c r="E13" s="109">
        <f t="shared" ref="E13:E44" si="4">SUM(B13:D13)</f>
        <v>7037.4000000000015</v>
      </c>
      <c r="F13" s="108">
        <v>745</v>
      </c>
      <c r="G13" s="107"/>
      <c r="H13" s="107"/>
      <c r="I13" s="109">
        <f t="shared" ref="I13:I26" si="5">SUM(F13:H13)</f>
        <v>745</v>
      </c>
      <c r="J13" s="110">
        <f t="shared" ref="J13:J44" si="6">IF(E13=0,0,AP13*1.2/12*E13)</f>
        <v>644.15177700000004</v>
      </c>
      <c r="K13" s="109">
        <f t="shared" ref="K13:K44" si="7">IF(I13=0,0,AQ13*1.2/12*I13)</f>
        <v>70.774999999999991</v>
      </c>
      <c r="L13" s="113" t="s">
        <v>31</v>
      </c>
      <c r="M13" s="112" t="s">
        <v>1</v>
      </c>
      <c r="N13" s="112" t="s">
        <v>1</v>
      </c>
      <c r="O13" s="113">
        <v>0.52</v>
      </c>
      <c r="P13" s="112" t="s">
        <v>2</v>
      </c>
      <c r="Q13" s="114"/>
      <c r="R13" s="115">
        <f t="shared" ref="R13:R44" si="8">Q13*10</f>
        <v>0</v>
      </c>
      <c r="S13" s="114"/>
      <c r="T13" s="115">
        <f t="shared" si="2"/>
        <v>0</v>
      </c>
      <c r="U13" s="114"/>
      <c r="V13" s="115">
        <f t="shared" ref="V13:V44" si="9">U13*40</f>
        <v>0</v>
      </c>
      <c r="W13" s="125">
        <v>210</v>
      </c>
      <c r="X13" s="117"/>
      <c r="Y13" s="117">
        <v>150</v>
      </c>
      <c r="Z13" s="117"/>
      <c r="AA13" s="117"/>
      <c r="AB13" s="117"/>
      <c r="AC13" s="116">
        <v>7037.4000000000015</v>
      </c>
      <c r="AD13" s="116">
        <v>745</v>
      </c>
      <c r="AE13" s="118">
        <f t="shared" ref="AE13:AF44" si="10">IF(AC13=0,0,AC13*1.7/12*AP13)</f>
        <v>912.54835075000005</v>
      </c>
      <c r="AF13" s="118">
        <f t="shared" si="10"/>
        <v>100.26458333333333</v>
      </c>
      <c r="AG13" s="117">
        <v>153.75</v>
      </c>
      <c r="AH13" s="119"/>
      <c r="AI13" s="119"/>
      <c r="AJ13" s="117"/>
      <c r="AK13" s="117"/>
      <c r="AL13" s="121">
        <f t="shared" ref="AL13:AL44" si="11">(IF((AE13)&lt;(AG13+AH13+AI13),(AE13),(AG13+AH13+AI13)))+AJ13*5+AK13*10+R13+T13+V13</f>
        <v>153.75</v>
      </c>
      <c r="AM13" s="121">
        <f t="shared" si="3"/>
        <v>-490.40177700000004</v>
      </c>
      <c r="AP13" s="31">
        <f t="shared" ref="AP13:AP44" si="12">IF(E13=0,"",(B13*0.95+C13*0.25+D13*0)/E13)</f>
        <v>0.91532636627163433</v>
      </c>
      <c r="AQ13" s="31">
        <f t="shared" ref="AQ13:AQ44" si="13">IF(I13=0,"",(F13*0.95+G13*0.25+H13*0)/I13)</f>
        <v>0.95</v>
      </c>
    </row>
    <row r="14" spans="1:43" s="155" customFormat="1" ht="16.2" customHeight="1" x14ac:dyDescent="0.25">
      <c r="A14" s="114">
        <v>61</v>
      </c>
      <c r="B14" s="107">
        <v>6860</v>
      </c>
      <c r="C14" s="107">
        <v>100</v>
      </c>
      <c r="D14" s="123"/>
      <c r="E14" s="109">
        <f t="shared" si="4"/>
        <v>6960</v>
      </c>
      <c r="F14" s="107">
        <v>120</v>
      </c>
      <c r="G14" s="107">
        <v>2083</v>
      </c>
      <c r="H14" s="107"/>
      <c r="I14" s="109">
        <f t="shared" si="5"/>
        <v>2203</v>
      </c>
      <c r="J14" s="110">
        <f t="shared" si="6"/>
        <v>654.20000000000005</v>
      </c>
      <c r="K14" s="109">
        <f t="shared" si="7"/>
        <v>63.474999999999994</v>
      </c>
      <c r="L14" s="113" t="s">
        <v>31</v>
      </c>
      <c r="M14" s="112" t="s">
        <v>1</v>
      </c>
      <c r="N14" s="112" t="s">
        <v>1</v>
      </c>
      <c r="O14" s="113">
        <v>0.2</v>
      </c>
      <c r="P14" s="112" t="s">
        <v>2</v>
      </c>
      <c r="Q14" s="114"/>
      <c r="R14" s="115">
        <f t="shared" si="8"/>
        <v>0</v>
      </c>
      <c r="S14" s="114"/>
      <c r="T14" s="115">
        <f t="shared" si="2"/>
        <v>0</v>
      </c>
      <c r="U14" s="114"/>
      <c r="V14" s="115">
        <f t="shared" si="9"/>
        <v>0</v>
      </c>
      <c r="W14" s="117"/>
      <c r="X14" s="117"/>
      <c r="Y14" s="117">
        <v>450</v>
      </c>
      <c r="Z14" s="117"/>
      <c r="AA14" s="117">
        <v>1290</v>
      </c>
      <c r="AB14" s="117"/>
      <c r="AC14" s="116">
        <v>6264</v>
      </c>
      <c r="AD14" s="116">
        <v>1982.7</v>
      </c>
      <c r="AE14" s="118">
        <f t="shared" si="10"/>
        <v>834.10500000000002</v>
      </c>
      <c r="AF14" s="118">
        <f t="shared" si="10"/>
        <v>80.930624999999992</v>
      </c>
      <c r="AG14" s="117">
        <v>461.24999999999994</v>
      </c>
      <c r="AH14" s="117">
        <v>225.74999999999997</v>
      </c>
      <c r="AI14" s="117"/>
      <c r="AJ14" s="117"/>
      <c r="AK14" s="116"/>
      <c r="AL14" s="121">
        <f t="shared" si="11"/>
        <v>686.99999999999989</v>
      </c>
      <c r="AM14" s="121">
        <f t="shared" si="3"/>
        <v>32.799999999999841</v>
      </c>
      <c r="AP14" s="31">
        <f t="shared" si="12"/>
        <v>0.93994252873563222</v>
      </c>
      <c r="AQ14" s="31">
        <f t="shared" si="13"/>
        <v>0.28812982296867906</v>
      </c>
    </row>
    <row r="15" spans="1:43" s="155" customFormat="1" ht="16.2" customHeight="1" x14ac:dyDescent="0.25">
      <c r="A15" s="114">
        <v>68</v>
      </c>
      <c r="B15" s="107">
        <v>5720</v>
      </c>
      <c r="C15" s="107">
        <v>650</v>
      </c>
      <c r="D15" s="123"/>
      <c r="E15" s="109">
        <f t="shared" si="4"/>
        <v>6370</v>
      </c>
      <c r="F15" s="107">
        <v>3000</v>
      </c>
      <c r="G15" s="107"/>
      <c r="H15" s="107"/>
      <c r="I15" s="109">
        <f t="shared" si="5"/>
        <v>3000</v>
      </c>
      <c r="J15" s="110">
        <f t="shared" si="6"/>
        <v>559.65</v>
      </c>
      <c r="K15" s="109">
        <f t="shared" si="7"/>
        <v>284.99999999999994</v>
      </c>
      <c r="L15" s="113" t="s">
        <v>23</v>
      </c>
      <c r="M15" s="113" t="s">
        <v>2</v>
      </c>
      <c r="N15" s="112" t="s">
        <v>1</v>
      </c>
      <c r="O15" s="113">
        <v>0.2</v>
      </c>
      <c r="P15" s="112" t="s">
        <v>2</v>
      </c>
      <c r="Q15" s="114"/>
      <c r="R15" s="115">
        <f t="shared" si="8"/>
        <v>0</v>
      </c>
      <c r="S15" s="114"/>
      <c r="T15" s="115">
        <f t="shared" si="2"/>
        <v>0</v>
      </c>
      <c r="U15" s="114"/>
      <c r="V15" s="115">
        <f t="shared" si="9"/>
        <v>0</v>
      </c>
      <c r="W15" s="117"/>
      <c r="X15" s="117"/>
      <c r="Y15" s="117"/>
      <c r="Z15" s="117"/>
      <c r="AA15" s="117">
        <v>930</v>
      </c>
      <c r="AB15" s="117"/>
      <c r="AC15" s="116">
        <v>930</v>
      </c>
      <c r="AD15" s="116">
        <v>3000</v>
      </c>
      <c r="AE15" s="118">
        <f t="shared" si="10"/>
        <v>115.75178571428572</v>
      </c>
      <c r="AF15" s="118">
        <f t="shared" si="10"/>
        <v>403.75</v>
      </c>
      <c r="AG15" s="117"/>
      <c r="AH15" s="117">
        <v>162.75</v>
      </c>
      <c r="AI15" s="117"/>
      <c r="AJ15" s="117"/>
      <c r="AK15" s="117">
        <v>2</v>
      </c>
      <c r="AL15" s="121">
        <f t="shared" si="11"/>
        <v>135.75178571428572</v>
      </c>
      <c r="AM15" s="121">
        <f t="shared" si="3"/>
        <v>-423.89821428571429</v>
      </c>
      <c r="AP15" s="31">
        <f t="shared" si="12"/>
        <v>0.87857142857142856</v>
      </c>
      <c r="AQ15" s="31">
        <f t="shared" si="13"/>
        <v>0.95</v>
      </c>
    </row>
    <row r="16" spans="1:43" s="155" customFormat="1" ht="16.2" customHeight="1" x14ac:dyDescent="0.25">
      <c r="A16" s="114">
        <v>82</v>
      </c>
      <c r="B16" s="107">
        <v>6820</v>
      </c>
      <c r="C16" s="107">
        <v>1440</v>
      </c>
      <c r="D16" s="123"/>
      <c r="E16" s="109">
        <f t="shared" si="4"/>
        <v>8260</v>
      </c>
      <c r="F16" s="107"/>
      <c r="G16" s="107">
        <v>342</v>
      </c>
      <c r="H16" s="107"/>
      <c r="I16" s="109">
        <f t="shared" si="5"/>
        <v>342</v>
      </c>
      <c r="J16" s="110">
        <f t="shared" si="6"/>
        <v>683.9</v>
      </c>
      <c r="K16" s="109">
        <f t="shared" si="7"/>
        <v>8.5499999999999989</v>
      </c>
      <c r="L16" s="113" t="s">
        <v>22</v>
      </c>
      <c r="M16" s="112" t="s">
        <v>1</v>
      </c>
      <c r="N16" s="112" t="s">
        <v>1</v>
      </c>
      <c r="O16" s="113">
        <v>0.1</v>
      </c>
      <c r="P16" s="112" t="s">
        <v>2</v>
      </c>
      <c r="Q16" s="114"/>
      <c r="R16" s="115">
        <f t="shared" si="8"/>
        <v>0</v>
      </c>
      <c r="S16" s="114">
        <v>2</v>
      </c>
      <c r="T16" s="115">
        <f>S16*20</f>
        <v>40</v>
      </c>
      <c r="U16" s="114"/>
      <c r="V16" s="115">
        <f t="shared" si="9"/>
        <v>0</v>
      </c>
      <c r="W16" s="117"/>
      <c r="X16" s="117"/>
      <c r="Y16" s="117"/>
      <c r="Z16" s="117"/>
      <c r="AA16" s="117">
        <v>1870</v>
      </c>
      <c r="AB16" s="117"/>
      <c r="AC16" s="116">
        <v>1870</v>
      </c>
      <c r="AD16" s="116">
        <v>342</v>
      </c>
      <c r="AE16" s="118">
        <f t="shared" si="10"/>
        <v>219.34201977401131</v>
      </c>
      <c r="AF16" s="118">
        <f t="shared" si="10"/>
        <v>12.112499999999999</v>
      </c>
      <c r="AG16" s="117"/>
      <c r="AH16" s="117">
        <v>315</v>
      </c>
      <c r="AI16" s="117"/>
      <c r="AJ16" s="117"/>
      <c r="AK16" s="117">
        <v>8</v>
      </c>
      <c r="AL16" s="121">
        <f t="shared" si="11"/>
        <v>339.34201977401131</v>
      </c>
      <c r="AM16" s="121">
        <f t="shared" si="3"/>
        <v>-344.55798022598867</v>
      </c>
      <c r="AP16" s="31">
        <f t="shared" si="12"/>
        <v>0.82796610169491525</v>
      </c>
      <c r="AQ16" s="31">
        <f t="shared" si="13"/>
        <v>0.25</v>
      </c>
    </row>
    <row r="17" spans="1:43" s="155" customFormat="1" ht="16.2" customHeight="1" x14ac:dyDescent="0.25">
      <c r="A17" s="114">
        <v>86</v>
      </c>
      <c r="B17" s="107">
        <v>8441.3196119999993</v>
      </c>
      <c r="C17" s="107">
        <v>240.18838800000086</v>
      </c>
      <c r="D17" s="123"/>
      <c r="E17" s="109">
        <f t="shared" si="4"/>
        <v>8681.5079999999998</v>
      </c>
      <c r="F17" s="107"/>
      <c r="G17" s="107"/>
      <c r="H17" s="107"/>
      <c r="I17" s="109">
        <f t="shared" si="5"/>
        <v>0</v>
      </c>
      <c r="J17" s="110">
        <f t="shared" si="6"/>
        <v>807.93007283999998</v>
      </c>
      <c r="K17" s="109">
        <f t="shared" si="7"/>
        <v>0</v>
      </c>
      <c r="L17" s="113" t="s">
        <v>23</v>
      </c>
      <c r="M17" s="112" t="s">
        <v>1</v>
      </c>
      <c r="N17" s="112" t="s">
        <v>1</v>
      </c>
      <c r="O17" s="113">
        <v>0.1</v>
      </c>
      <c r="P17" s="112" t="s">
        <v>2</v>
      </c>
      <c r="Q17" s="114"/>
      <c r="R17" s="115">
        <f t="shared" si="8"/>
        <v>0</v>
      </c>
      <c r="S17" s="114"/>
      <c r="T17" s="115">
        <f t="shared" ref="T17:T44" si="14">S17*20</f>
        <v>0</v>
      </c>
      <c r="U17" s="114"/>
      <c r="V17" s="115">
        <f t="shared" si="9"/>
        <v>0</v>
      </c>
      <c r="W17" s="117"/>
      <c r="X17" s="117"/>
      <c r="Y17" s="117">
        <v>225</v>
      </c>
      <c r="Z17" s="117"/>
      <c r="AA17" s="117"/>
      <c r="AB17" s="117"/>
      <c r="AC17" s="116">
        <v>5208.9047999999993</v>
      </c>
      <c r="AD17" s="116"/>
      <c r="AE17" s="118">
        <f t="shared" si="10"/>
        <v>686.74056191399984</v>
      </c>
      <c r="AF17" s="118">
        <f t="shared" si="10"/>
        <v>0</v>
      </c>
      <c r="AG17" s="117">
        <v>230.62499999999997</v>
      </c>
      <c r="AH17" s="119"/>
      <c r="AI17" s="119"/>
      <c r="AJ17" s="117"/>
      <c r="AK17" s="117">
        <v>2</v>
      </c>
      <c r="AL17" s="121">
        <f t="shared" si="11"/>
        <v>250.62499999999997</v>
      </c>
      <c r="AM17" s="121">
        <f t="shared" si="3"/>
        <v>-557.30507283999998</v>
      </c>
      <c r="AP17" s="31">
        <f t="shared" si="12"/>
        <v>0.93063333333333331</v>
      </c>
      <c r="AQ17" s="31" t="str">
        <f t="shared" si="13"/>
        <v/>
      </c>
    </row>
    <row r="18" spans="1:43" s="155" customFormat="1" ht="16.2" customHeight="1" x14ac:dyDescent="0.25">
      <c r="A18" s="114">
        <v>88</v>
      </c>
      <c r="B18" s="107">
        <v>6116.8287840000021</v>
      </c>
      <c r="C18" s="107">
        <v>303.91521599999976</v>
      </c>
      <c r="D18" s="123"/>
      <c r="E18" s="109">
        <f t="shared" si="4"/>
        <v>6420.7440000000015</v>
      </c>
      <c r="F18" s="107"/>
      <c r="G18" s="107"/>
      <c r="H18" s="107"/>
      <c r="I18" s="109">
        <f t="shared" si="5"/>
        <v>0</v>
      </c>
      <c r="J18" s="110">
        <f t="shared" si="6"/>
        <v>588.6966148800002</v>
      </c>
      <c r="K18" s="109">
        <f t="shared" si="7"/>
        <v>0</v>
      </c>
      <c r="L18" s="113" t="s">
        <v>23</v>
      </c>
      <c r="M18" s="112" t="s">
        <v>1</v>
      </c>
      <c r="N18" s="112" t="s">
        <v>1</v>
      </c>
      <c r="O18" s="113">
        <v>0.15</v>
      </c>
      <c r="P18" s="112" t="s">
        <v>2</v>
      </c>
      <c r="Q18" s="114"/>
      <c r="R18" s="115">
        <f t="shared" si="8"/>
        <v>0</v>
      </c>
      <c r="S18" s="114"/>
      <c r="T18" s="115">
        <f t="shared" si="14"/>
        <v>0</v>
      </c>
      <c r="U18" s="114"/>
      <c r="V18" s="115">
        <f t="shared" si="9"/>
        <v>0</v>
      </c>
      <c r="W18" s="117"/>
      <c r="X18" s="117"/>
      <c r="Y18" s="117">
        <v>220</v>
      </c>
      <c r="Z18" s="117"/>
      <c r="AA18" s="117"/>
      <c r="AB18" s="117"/>
      <c r="AC18" s="116">
        <v>3210.3720000000008</v>
      </c>
      <c r="AD18" s="116"/>
      <c r="AE18" s="118">
        <f t="shared" si="10"/>
        <v>416.99343554000012</v>
      </c>
      <c r="AF18" s="118">
        <f t="shared" si="10"/>
        <v>0</v>
      </c>
      <c r="AG18" s="117">
        <v>225.49999999999997</v>
      </c>
      <c r="AH18" s="119"/>
      <c r="AI18" s="119"/>
      <c r="AJ18" s="117"/>
      <c r="AK18" s="117">
        <v>1</v>
      </c>
      <c r="AL18" s="121">
        <f t="shared" si="11"/>
        <v>235.49999999999997</v>
      </c>
      <c r="AM18" s="121">
        <f t="shared" si="3"/>
        <v>-353.1966148800002</v>
      </c>
      <c r="AP18" s="31">
        <f t="shared" si="12"/>
        <v>0.91686666666666672</v>
      </c>
      <c r="AQ18" s="31" t="str">
        <f t="shared" si="13"/>
        <v/>
      </c>
    </row>
    <row r="19" spans="1:43" s="155" customFormat="1" ht="16.2" customHeight="1" x14ac:dyDescent="0.25">
      <c r="A19" s="114">
        <v>89</v>
      </c>
      <c r="B19" s="107">
        <v>10684.630572</v>
      </c>
      <c r="C19" s="107">
        <v>1224.6734279999996</v>
      </c>
      <c r="D19" s="123"/>
      <c r="E19" s="109">
        <f t="shared" si="4"/>
        <v>11909.304</v>
      </c>
      <c r="F19" s="107"/>
      <c r="G19" s="107"/>
      <c r="H19" s="107"/>
      <c r="I19" s="109">
        <f t="shared" si="5"/>
        <v>0</v>
      </c>
      <c r="J19" s="110">
        <f t="shared" si="6"/>
        <v>1045.6567400399999</v>
      </c>
      <c r="K19" s="109">
        <f t="shared" si="7"/>
        <v>0</v>
      </c>
      <c r="L19" s="113" t="s">
        <v>22</v>
      </c>
      <c r="M19" s="112" t="s">
        <v>1</v>
      </c>
      <c r="N19" s="112" t="s">
        <v>1</v>
      </c>
      <c r="O19" s="113">
        <v>0.03</v>
      </c>
      <c r="P19" s="112" t="s">
        <v>2</v>
      </c>
      <c r="Q19" s="114"/>
      <c r="R19" s="115">
        <f t="shared" si="8"/>
        <v>0</v>
      </c>
      <c r="S19" s="114"/>
      <c r="T19" s="115">
        <f t="shared" si="14"/>
        <v>0</v>
      </c>
      <c r="U19" s="114"/>
      <c r="V19" s="115">
        <f t="shared" si="9"/>
        <v>0</v>
      </c>
      <c r="W19" s="117"/>
      <c r="X19" s="117"/>
      <c r="Y19" s="117">
        <v>1650</v>
      </c>
      <c r="Z19" s="117"/>
      <c r="AA19" s="117"/>
      <c r="AB19" s="117"/>
      <c r="AC19" s="116">
        <v>6550.1172000000006</v>
      </c>
      <c r="AD19" s="116"/>
      <c r="AE19" s="118">
        <f t="shared" si="10"/>
        <v>814.74087661449994</v>
      </c>
      <c r="AF19" s="118">
        <f t="shared" si="10"/>
        <v>0</v>
      </c>
      <c r="AG19" s="117">
        <v>1691.2499999999998</v>
      </c>
      <c r="AH19" s="119"/>
      <c r="AI19" s="119"/>
      <c r="AJ19" s="117"/>
      <c r="AK19" s="117">
        <v>3</v>
      </c>
      <c r="AL19" s="121">
        <f t="shared" si="11"/>
        <v>844.74087661449994</v>
      </c>
      <c r="AM19" s="121">
        <f t="shared" si="3"/>
        <v>-200.91586342549999</v>
      </c>
      <c r="AP19" s="31">
        <f t="shared" si="12"/>
        <v>0.87801666666666656</v>
      </c>
      <c r="AQ19" s="31" t="str">
        <f t="shared" si="13"/>
        <v/>
      </c>
    </row>
    <row r="20" spans="1:43" s="155" customFormat="1" ht="16.2" customHeight="1" x14ac:dyDescent="0.25">
      <c r="A20" s="114">
        <v>90</v>
      </c>
      <c r="B20" s="107">
        <v>6682.1040000000012</v>
      </c>
      <c r="C20" s="107"/>
      <c r="D20" s="123"/>
      <c r="E20" s="109">
        <f t="shared" si="4"/>
        <v>6682.1040000000012</v>
      </c>
      <c r="F20" s="107"/>
      <c r="G20" s="107"/>
      <c r="H20" s="107"/>
      <c r="I20" s="109">
        <f t="shared" si="5"/>
        <v>0</v>
      </c>
      <c r="J20" s="110">
        <f t="shared" si="6"/>
        <v>634.79988000000026</v>
      </c>
      <c r="K20" s="109">
        <f t="shared" si="7"/>
        <v>0</v>
      </c>
      <c r="L20" s="113" t="s">
        <v>31</v>
      </c>
      <c r="M20" s="112" t="s">
        <v>1</v>
      </c>
      <c r="N20" s="112" t="s">
        <v>1</v>
      </c>
      <c r="O20" s="113">
        <v>0.01</v>
      </c>
      <c r="P20" s="112" t="s">
        <v>2</v>
      </c>
      <c r="Q20" s="114"/>
      <c r="R20" s="115">
        <f t="shared" si="8"/>
        <v>0</v>
      </c>
      <c r="S20" s="114"/>
      <c r="T20" s="115">
        <f t="shared" si="14"/>
        <v>0</v>
      </c>
      <c r="U20" s="114"/>
      <c r="V20" s="115">
        <f t="shared" si="9"/>
        <v>0</v>
      </c>
      <c r="W20" s="117"/>
      <c r="X20" s="117"/>
      <c r="Y20" s="117"/>
      <c r="Z20" s="117"/>
      <c r="AA20" s="117"/>
      <c r="AB20" s="117"/>
      <c r="AC20" s="116"/>
      <c r="AD20" s="116"/>
      <c r="AE20" s="118">
        <f t="shared" si="10"/>
        <v>0</v>
      </c>
      <c r="AF20" s="118">
        <f t="shared" si="10"/>
        <v>0</v>
      </c>
      <c r="AG20" s="117"/>
      <c r="AH20" s="119"/>
      <c r="AI20" s="119"/>
      <c r="AJ20" s="117"/>
      <c r="AK20" s="117">
        <v>3</v>
      </c>
      <c r="AL20" s="121">
        <f t="shared" si="11"/>
        <v>30</v>
      </c>
      <c r="AM20" s="121">
        <f t="shared" si="3"/>
        <v>-604.79988000000026</v>
      </c>
      <c r="AP20" s="31">
        <f t="shared" si="12"/>
        <v>0.95000000000000007</v>
      </c>
      <c r="AQ20" s="31" t="str">
        <f t="shared" si="13"/>
        <v/>
      </c>
    </row>
    <row r="21" spans="1:43" s="155" customFormat="1" ht="16.2" customHeight="1" x14ac:dyDescent="0.25">
      <c r="A21" s="114">
        <v>91</v>
      </c>
      <c r="B21" s="107">
        <v>2796.5520000000001</v>
      </c>
      <c r="C21" s="107"/>
      <c r="D21" s="127"/>
      <c r="E21" s="109">
        <f t="shared" si="4"/>
        <v>2796.5520000000001</v>
      </c>
      <c r="F21" s="128"/>
      <c r="G21" s="128">
        <v>1469</v>
      </c>
      <c r="H21" s="128"/>
      <c r="I21" s="109">
        <f t="shared" si="5"/>
        <v>1469</v>
      </c>
      <c r="J21" s="110">
        <f t="shared" si="6"/>
        <v>265.67243999999999</v>
      </c>
      <c r="K21" s="109">
        <f t="shared" si="7"/>
        <v>36.724999999999994</v>
      </c>
      <c r="L21" s="113" t="s">
        <v>31</v>
      </c>
      <c r="M21" s="112" t="s">
        <v>1</v>
      </c>
      <c r="N21" s="112" t="s">
        <v>1</v>
      </c>
      <c r="O21" s="129">
        <v>0.01</v>
      </c>
      <c r="P21" s="112" t="s">
        <v>2</v>
      </c>
      <c r="Q21" s="114"/>
      <c r="R21" s="115">
        <f t="shared" si="8"/>
        <v>0</v>
      </c>
      <c r="S21" s="114"/>
      <c r="T21" s="115">
        <f t="shared" si="14"/>
        <v>0</v>
      </c>
      <c r="U21" s="114"/>
      <c r="V21" s="115">
        <f t="shared" si="9"/>
        <v>0</v>
      </c>
      <c r="W21" s="125"/>
      <c r="X21" s="125"/>
      <c r="Y21" s="117"/>
      <c r="Z21" s="117"/>
      <c r="AA21" s="117"/>
      <c r="AB21" s="125"/>
      <c r="AC21" s="116"/>
      <c r="AD21" s="116"/>
      <c r="AE21" s="118">
        <f t="shared" si="10"/>
        <v>0</v>
      </c>
      <c r="AF21" s="118">
        <f t="shared" si="10"/>
        <v>0</v>
      </c>
      <c r="AG21" s="117"/>
      <c r="AH21" s="119"/>
      <c r="AI21" s="119"/>
      <c r="AJ21" s="125"/>
      <c r="AK21" s="125">
        <v>2</v>
      </c>
      <c r="AL21" s="121">
        <f t="shared" si="11"/>
        <v>20</v>
      </c>
      <c r="AM21" s="121">
        <f t="shared" si="3"/>
        <v>-245.67243999999999</v>
      </c>
      <c r="AP21" s="31">
        <f t="shared" si="12"/>
        <v>0.95</v>
      </c>
      <c r="AQ21" s="31">
        <f t="shared" si="13"/>
        <v>0.25</v>
      </c>
    </row>
    <row r="22" spans="1:43" s="155" customFormat="1" ht="16.2" customHeight="1" x14ac:dyDescent="0.25">
      <c r="A22" s="114">
        <v>100</v>
      </c>
      <c r="B22" s="107">
        <v>10500</v>
      </c>
      <c r="C22" s="107">
        <v>150</v>
      </c>
      <c r="D22" s="123"/>
      <c r="E22" s="130">
        <f t="shared" si="4"/>
        <v>10650</v>
      </c>
      <c r="F22" s="107"/>
      <c r="G22" s="107"/>
      <c r="H22" s="107"/>
      <c r="I22" s="109">
        <f t="shared" si="5"/>
        <v>0</v>
      </c>
      <c r="J22" s="110">
        <f t="shared" si="6"/>
        <v>1001.2499999999999</v>
      </c>
      <c r="K22" s="109">
        <f t="shared" si="7"/>
        <v>0</v>
      </c>
      <c r="L22" s="113" t="s">
        <v>22</v>
      </c>
      <c r="M22" s="112" t="s">
        <v>1</v>
      </c>
      <c r="N22" s="112" t="s">
        <v>1</v>
      </c>
      <c r="O22" s="113">
        <v>0.01</v>
      </c>
      <c r="P22" s="113" t="s">
        <v>2</v>
      </c>
      <c r="Q22" s="114"/>
      <c r="R22" s="115">
        <f t="shared" si="8"/>
        <v>0</v>
      </c>
      <c r="S22" s="114"/>
      <c r="T22" s="115">
        <f t="shared" si="14"/>
        <v>0</v>
      </c>
      <c r="U22" s="114"/>
      <c r="V22" s="115">
        <f t="shared" si="9"/>
        <v>0</v>
      </c>
      <c r="W22" s="117"/>
      <c r="X22" s="117"/>
      <c r="Y22" s="117">
        <v>880</v>
      </c>
      <c r="Z22" s="117"/>
      <c r="AA22" s="117">
        <v>3900</v>
      </c>
      <c r="AB22" s="117"/>
      <c r="AC22" s="117">
        <v>7987.5</v>
      </c>
      <c r="AD22" s="117"/>
      <c r="AE22" s="118">
        <f t="shared" si="10"/>
        <v>1063.828125</v>
      </c>
      <c r="AF22" s="118">
        <f t="shared" si="10"/>
        <v>0</v>
      </c>
      <c r="AG22" s="117">
        <v>901.99999999999989</v>
      </c>
      <c r="AH22" s="117">
        <v>682.5</v>
      </c>
      <c r="AI22" s="117"/>
      <c r="AJ22" s="117"/>
      <c r="AK22" s="117">
        <v>5</v>
      </c>
      <c r="AL22" s="121">
        <f t="shared" si="11"/>
        <v>1113.828125</v>
      </c>
      <c r="AM22" s="131">
        <f t="shared" si="3"/>
        <v>112.57812500000011</v>
      </c>
      <c r="AP22" s="31">
        <f t="shared" si="12"/>
        <v>0.9401408450704225</v>
      </c>
      <c r="AQ22" s="31" t="str">
        <f t="shared" si="13"/>
        <v/>
      </c>
    </row>
    <row r="23" spans="1:43" s="155" customFormat="1" ht="16.2" customHeight="1" x14ac:dyDescent="0.25">
      <c r="A23" s="114">
        <v>101</v>
      </c>
      <c r="B23" s="107">
        <v>4560</v>
      </c>
      <c r="C23" s="107">
        <v>200</v>
      </c>
      <c r="D23" s="123"/>
      <c r="E23" s="130">
        <f t="shared" si="4"/>
        <v>4760</v>
      </c>
      <c r="F23" s="107">
        <v>2716</v>
      </c>
      <c r="G23" s="107">
        <v>4253</v>
      </c>
      <c r="H23" s="107"/>
      <c r="I23" s="109">
        <f t="shared" si="5"/>
        <v>6969</v>
      </c>
      <c r="J23" s="110">
        <f t="shared" si="6"/>
        <v>438.19999999999993</v>
      </c>
      <c r="K23" s="109">
        <f t="shared" si="7"/>
        <v>364.34499999999997</v>
      </c>
      <c r="L23" s="113" t="s">
        <v>23</v>
      </c>
      <c r="M23" s="112" t="s">
        <v>1</v>
      </c>
      <c r="N23" s="112" t="s">
        <v>1</v>
      </c>
      <c r="O23" s="113">
        <v>0.2</v>
      </c>
      <c r="P23" s="113" t="s">
        <v>2</v>
      </c>
      <c r="Q23" s="114"/>
      <c r="R23" s="115">
        <f t="shared" si="8"/>
        <v>0</v>
      </c>
      <c r="S23" s="114">
        <v>1</v>
      </c>
      <c r="T23" s="115">
        <f t="shared" si="14"/>
        <v>20</v>
      </c>
      <c r="U23" s="114"/>
      <c r="V23" s="115">
        <f t="shared" si="9"/>
        <v>0</v>
      </c>
      <c r="W23" s="117"/>
      <c r="X23" s="117"/>
      <c r="Y23" s="117">
        <v>160</v>
      </c>
      <c r="Z23" s="117"/>
      <c r="AA23" s="117">
        <v>1350</v>
      </c>
      <c r="AB23" s="117"/>
      <c r="AC23" s="117">
        <v>3570</v>
      </c>
      <c r="AD23" s="117">
        <v>5226.75</v>
      </c>
      <c r="AE23" s="118">
        <f t="shared" si="10"/>
        <v>465.58749999999998</v>
      </c>
      <c r="AF23" s="118">
        <f t="shared" si="10"/>
        <v>387.11656250000004</v>
      </c>
      <c r="AG23" s="117">
        <v>164</v>
      </c>
      <c r="AH23" s="117">
        <v>236.24999999999997</v>
      </c>
      <c r="AI23" s="117"/>
      <c r="AJ23" s="117"/>
      <c r="AK23" s="117">
        <v>1</v>
      </c>
      <c r="AL23" s="121">
        <f t="shared" si="11"/>
        <v>430.25</v>
      </c>
      <c r="AM23" s="131">
        <f t="shared" si="3"/>
        <v>-7.9499999999999318</v>
      </c>
      <c r="AP23" s="31">
        <f t="shared" si="12"/>
        <v>0.9205882352941176</v>
      </c>
      <c r="AQ23" s="31">
        <f t="shared" si="13"/>
        <v>0.52280815038025541</v>
      </c>
    </row>
    <row r="24" spans="1:43" s="155" customFormat="1" ht="16.2" customHeight="1" x14ac:dyDescent="0.25">
      <c r="A24" s="114">
        <v>102</v>
      </c>
      <c r="B24" s="107">
        <v>4300</v>
      </c>
      <c r="C24" s="107">
        <v>150</v>
      </c>
      <c r="D24" s="123"/>
      <c r="E24" s="130">
        <f t="shared" si="4"/>
        <v>4450</v>
      </c>
      <c r="F24" s="107">
        <v>1755</v>
      </c>
      <c r="G24" s="107">
        <v>2383</v>
      </c>
      <c r="H24" s="107"/>
      <c r="I24" s="109">
        <f t="shared" si="5"/>
        <v>4138</v>
      </c>
      <c r="J24" s="110">
        <f t="shared" si="6"/>
        <v>412.25</v>
      </c>
      <c r="K24" s="109">
        <f t="shared" si="7"/>
        <v>226.29999999999998</v>
      </c>
      <c r="L24" s="113" t="s">
        <v>22</v>
      </c>
      <c r="M24" s="112" t="s">
        <v>1</v>
      </c>
      <c r="N24" s="112" t="s">
        <v>1</v>
      </c>
      <c r="O24" s="113">
        <v>0</v>
      </c>
      <c r="P24" s="113" t="s">
        <v>2</v>
      </c>
      <c r="Q24" s="114"/>
      <c r="R24" s="115">
        <f t="shared" si="8"/>
        <v>0</v>
      </c>
      <c r="S24" s="114"/>
      <c r="T24" s="115">
        <f t="shared" si="14"/>
        <v>0</v>
      </c>
      <c r="U24" s="114"/>
      <c r="V24" s="115">
        <f t="shared" si="9"/>
        <v>0</v>
      </c>
      <c r="W24" s="117"/>
      <c r="X24" s="117"/>
      <c r="Y24" s="117"/>
      <c r="Z24" s="117"/>
      <c r="AA24" s="117">
        <v>1750</v>
      </c>
      <c r="AB24" s="117"/>
      <c r="AC24" s="117">
        <v>1750</v>
      </c>
      <c r="AD24" s="117">
        <v>4138</v>
      </c>
      <c r="AE24" s="118">
        <f t="shared" si="10"/>
        <v>229.67111423220973</v>
      </c>
      <c r="AF24" s="118">
        <f t="shared" si="10"/>
        <v>320.59166666666664</v>
      </c>
      <c r="AG24" s="117"/>
      <c r="AH24" s="117">
        <v>306.25</v>
      </c>
      <c r="AI24" s="117"/>
      <c r="AJ24" s="117"/>
      <c r="AK24" s="117">
        <v>4</v>
      </c>
      <c r="AL24" s="121">
        <f t="shared" si="11"/>
        <v>269.67111423220973</v>
      </c>
      <c r="AM24" s="131">
        <f t="shared" si="3"/>
        <v>-142.57888576779027</v>
      </c>
      <c r="AP24" s="31">
        <f t="shared" si="12"/>
        <v>0.92640449438202244</v>
      </c>
      <c r="AQ24" s="31">
        <f t="shared" si="13"/>
        <v>0.54688255195746738</v>
      </c>
    </row>
    <row r="25" spans="1:43" s="155" customFormat="1" ht="16.2" customHeight="1" x14ac:dyDescent="0.25">
      <c r="A25" s="114">
        <v>103</v>
      </c>
      <c r="B25" s="107">
        <v>4914.5088959999994</v>
      </c>
      <c r="C25" s="107">
        <v>100</v>
      </c>
      <c r="D25" s="123"/>
      <c r="E25" s="130">
        <f t="shared" si="4"/>
        <v>5014.5088959999994</v>
      </c>
      <c r="F25" s="107">
        <v>1202</v>
      </c>
      <c r="G25" s="107">
        <v>4281</v>
      </c>
      <c r="H25" s="107"/>
      <c r="I25" s="109">
        <f t="shared" si="5"/>
        <v>5483</v>
      </c>
      <c r="J25" s="110">
        <f t="shared" si="6"/>
        <v>469.37834511999995</v>
      </c>
      <c r="K25" s="109">
        <f t="shared" si="7"/>
        <v>221.21499999999995</v>
      </c>
      <c r="L25" s="113" t="s">
        <v>22</v>
      </c>
      <c r="M25" s="112" t="s">
        <v>1</v>
      </c>
      <c r="N25" s="112" t="s">
        <v>1</v>
      </c>
      <c r="O25" s="113">
        <v>0.03</v>
      </c>
      <c r="P25" s="113" t="s">
        <v>2</v>
      </c>
      <c r="Q25" s="114"/>
      <c r="R25" s="115">
        <f t="shared" si="8"/>
        <v>0</v>
      </c>
      <c r="S25" s="114"/>
      <c r="T25" s="115">
        <f t="shared" si="14"/>
        <v>0</v>
      </c>
      <c r="U25" s="114"/>
      <c r="V25" s="115">
        <f t="shared" si="9"/>
        <v>0</v>
      </c>
      <c r="W25" s="117"/>
      <c r="X25" s="117"/>
      <c r="Y25" s="117">
        <v>225</v>
      </c>
      <c r="Z25" s="117"/>
      <c r="AA25" s="117">
        <v>820</v>
      </c>
      <c r="AB25" s="117"/>
      <c r="AC25" s="117">
        <v>4513.0580063999996</v>
      </c>
      <c r="AD25" s="117">
        <v>4934.7</v>
      </c>
      <c r="AE25" s="118">
        <f t="shared" si="10"/>
        <v>598.45739002799996</v>
      </c>
      <c r="AF25" s="118">
        <f t="shared" si="10"/>
        <v>282.04912499999995</v>
      </c>
      <c r="AG25" s="117">
        <v>230.62499999999997</v>
      </c>
      <c r="AH25" s="117">
        <v>143.5</v>
      </c>
      <c r="AI25" s="117"/>
      <c r="AJ25" s="117"/>
      <c r="AK25" s="117"/>
      <c r="AL25" s="121">
        <f t="shared" si="11"/>
        <v>374.125</v>
      </c>
      <c r="AM25" s="131">
        <f t="shared" si="3"/>
        <v>-95.253345119999949</v>
      </c>
      <c r="AP25" s="31">
        <f t="shared" si="12"/>
        <v>0.9360405073653697</v>
      </c>
      <c r="AQ25" s="31">
        <f t="shared" si="13"/>
        <v>0.40345613715119455</v>
      </c>
    </row>
    <row r="26" spans="1:43" s="155" customFormat="1" ht="16.2" customHeight="1" x14ac:dyDescent="0.25">
      <c r="A26" s="114">
        <v>104</v>
      </c>
      <c r="B26" s="107">
        <v>6043.4534160000012</v>
      </c>
      <c r="C26" s="107">
        <v>280</v>
      </c>
      <c r="D26" s="123"/>
      <c r="E26" s="130">
        <f t="shared" si="4"/>
        <v>6323.4534160000012</v>
      </c>
      <c r="F26" s="107">
        <v>682</v>
      </c>
      <c r="G26" s="107">
        <v>7897</v>
      </c>
      <c r="H26" s="107"/>
      <c r="I26" s="109">
        <f t="shared" si="5"/>
        <v>8579</v>
      </c>
      <c r="J26" s="110">
        <f t="shared" si="6"/>
        <v>581.12807452000004</v>
      </c>
      <c r="K26" s="109">
        <f t="shared" si="7"/>
        <v>262.21500000000003</v>
      </c>
      <c r="L26" s="113" t="s">
        <v>23</v>
      </c>
      <c r="M26" s="112" t="s">
        <v>1</v>
      </c>
      <c r="N26" s="112" t="s">
        <v>1</v>
      </c>
      <c r="O26" s="113">
        <v>0.52</v>
      </c>
      <c r="P26" s="113" t="s">
        <v>2</v>
      </c>
      <c r="Q26" s="114"/>
      <c r="R26" s="115">
        <f t="shared" si="8"/>
        <v>0</v>
      </c>
      <c r="S26" s="114">
        <v>1</v>
      </c>
      <c r="T26" s="115">
        <f t="shared" si="14"/>
        <v>20</v>
      </c>
      <c r="U26" s="114"/>
      <c r="V26" s="115">
        <f t="shared" si="9"/>
        <v>0</v>
      </c>
      <c r="W26" s="117"/>
      <c r="X26" s="117"/>
      <c r="Y26" s="117">
        <v>160</v>
      </c>
      <c r="Z26" s="117"/>
      <c r="AA26" s="117">
        <v>1190</v>
      </c>
      <c r="AB26" s="117"/>
      <c r="AC26" s="117">
        <v>1790</v>
      </c>
      <c r="AD26" s="117">
        <v>8579</v>
      </c>
      <c r="AE26" s="118">
        <f t="shared" si="10"/>
        <v>233.04416832974945</v>
      </c>
      <c r="AF26" s="118">
        <f t="shared" si="10"/>
        <v>371.47125000000005</v>
      </c>
      <c r="AG26" s="117">
        <v>164</v>
      </c>
      <c r="AH26" s="117">
        <v>208.25</v>
      </c>
      <c r="AI26" s="117"/>
      <c r="AJ26" s="117"/>
      <c r="AK26" s="117"/>
      <c r="AL26" s="121">
        <f t="shared" si="11"/>
        <v>253.04416832974945</v>
      </c>
      <c r="AM26" s="131">
        <f t="shared" si="3"/>
        <v>-328.08390619025056</v>
      </c>
      <c r="AP26" s="31">
        <f t="shared" si="12"/>
        <v>0.91900427865822987</v>
      </c>
      <c r="AQ26" s="31">
        <f t="shared" si="13"/>
        <v>0.30564751136496099</v>
      </c>
    </row>
    <row r="27" spans="1:43" s="155" customFormat="1" ht="16.2" customHeight="1" x14ac:dyDescent="0.25">
      <c r="A27" s="114">
        <v>108</v>
      </c>
      <c r="B27" s="107">
        <v>8916.8321880000003</v>
      </c>
      <c r="C27" s="107">
        <v>800</v>
      </c>
      <c r="D27" s="123"/>
      <c r="E27" s="130">
        <f t="shared" si="4"/>
        <v>9716.8321880000003</v>
      </c>
      <c r="F27" s="107">
        <v>170</v>
      </c>
      <c r="G27" s="107">
        <v>1554</v>
      </c>
      <c r="H27" s="107"/>
      <c r="I27" s="130">
        <f t="shared" ref="I27:I44" si="15">SUM(F27:H27)</f>
        <v>1724</v>
      </c>
      <c r="J27" s="110">
        <f t="shared" si="6"/>
        <v>867.09905786000002</v>
      </c>
      <c r="K27" s="109">
        <f t="shared" si="7"/>
        <v>54.999999999999993</v>
      </c>
      <c r="L27" s="113" t="s">
        <v>23</v>
      </c>
      <c r="M27" s="112" t="s">
        <v>1</v>
      </c>
      <c r="N27" s="113" t="s">
        <v>1</v>
      </c>
      <c r="O27" s="113">
        <v>0.08</v>
      </c>
      <c r="P27" s="113" t="s">
        <v>2</v>
      </c>
      <c r="Q27" s="114"/>
      <c r="R27" s="115">
        <f t="shared" si="8"/>
        <v>0</v>
      </c>
      <c r="S27" s="114">
        <v>1</v>
      </c>
      <c r="T27" s="115">
        <f t="shared" si="14"/>
        <v>20</v>
      </c>
      <c r="U27" s="114"/>
      <c r="V27" s="115">
        <f t="shared" si="9"/>
        <v>0</v>
      </c>
      <c r="W27" s="117">
        <v>240</v>
      </c>
      <c r="X27" s="117"/>
      <c r="Y27" s="117">
        <v>255</v>
      </c>
      <c r="Z27" s="117"/>
      <c r="AA27" s="117">
        <v>1880</v>
      </c>
      <c r="AB27" s="117"/>
      <c r="AC27" s="117">
        <v>7773.4657504000006</v>
      </c>
      <c r="AD27" s="117">
        <v>1724</v>
      </c>
      <c r="AE27" s="118">
        <f t="shared" si="10"/>
        <v>982.71226557466673</v>
      </c>
      <c r="AF27" s="118">
        <f t="shared" si="10"/>
        <v>77.916666666666657</v>
      </c>
      <c r="AG27" s="117">
        <v>261.375</v>
      </c>
      <c r="AH27" s="117">
        <v>329</v>
      </c>
      <c r="AI27" s="117"/>
      <c r="AJ27" s="117"/>
      <c r="AK27" s="117">
        <v>1</v>
      </c>
      <c r="AL27" s="121">
        <f t="shared" si="11"/>
        <v>620.375</v>
      </c>
      <c r="AM27" s="131">
        <f t="shared" si="3"/>
        <v>-246.72405786000002</v>
      </c>
      <c r="AP27" s="31">
        <f t="shared" si="12"/>
        <v>0.89236804864330332</v>
      </c>
      <c r="AQ27" s="31">
        <f t="shared" si="13"/>
        <v>0.31902552204176332</v>
      </c>
    </row>
    <row r="28" spans="1:43" s="155" customFormat="1" ht="16.2" customHeight="1" x14ac:dyDescent="0.25">
      <c r="A28" s="114">
        <v>109</v>
      </c>
      <c r="B28" s="107">
        <v>4945.0618799999993</v>
      </c>
      <c r="C28" s="107">
        <v>216.79812000000001</v>
      </c>
      <c r="D28" s="123"/>
      <c r="E28" s="130">
        <f t="shared" si="4"/>
        <v>5161.8599999999997</v>
      </c>
      <c r="F28" s="107">
        <v>270</v>
      </c>
      <c r="G28" s="107"/>
      <c r="H28" s="107"/>
      <c r="I28" s="130">
        <f t="shared" si="15"/>
        <v>270</v>
      </c>
      <c r="J28" s="110">
        <f t="shared" si="6"/>
        <v>475.20083159999984</v>
      </c>
      <c r="K28" s="109">
        <f t="shared" si="7"/>
        <v>25.649999999999995</v>
      </c>
      <c r="L28" s="113" t="s">
        <v>22</v>
      </c>
      <c r="M28" s="112" t="s">
        <v>1</v>
      </c>
      <c r="N28" s="112" t="s">
        <v>1</v>
      </c>
      <c r="O28" s="113">
        <v>0</v>
      </c>
      <c r="P28" s="113" t="s">
        <v>2</v>
      </c>
      <c r="Q28" s="114"/>
      <c r="R28" s="115">
        <f t="shared" si="8"/>
        <v>0</v>
      </c>
      <c r="S28" s="114"/>
      <c r="T28" s="115">
        <f t="shared" si="14"/>
        <v>0</v>
      </c>
      <c r="U28" s="114"/>
      <c r="V28" s="115">
        <f t="shared" si="9"/>
        <v>0</v>
      </c>
      <c r="W28" s="117"/>
      <c r="X28" s="117"/>
      <c r="Y28" s="117"/>
      <c r="Z28" s="117"/>
      <c r="AA28" s="117">
        <v>980</v>
      </c>
      <c r="AB28" s="117"/>
      <c r="AC28" s="117">
        <v>980</v>
      </c>
      <c r="AD28" s="117">
        <v>270</v>
      </c>
      <c r="AE28" s="118">
        <f t="shared" si="10"/>
        <v>127.80996666666664</v>
      </c>
      <c r="AF28" s="118">
        <f t="shared" si="10"/>
        <v>36.337499999999999</v>
      </c>
      <c r="AG28" s="117"/>
      <c r="AH28" s="117">
        <v>171.5</v>
      </c>
      <c r="AI28" s="117"/>
      <c r="AJ28" s="117"/>
      <c r="AK28" s="117">
        <v>3</v>
      </c>
      <c r="AL28" s="121">
        <f t="shared" si="11"/>
        <v>157.80996666666664</v>
      </c>
      <c r="AM28" s="131">
        <f t="shared" si="3"/>
        <v>-317.39086493333321</v>
      </c>
      <c r="AP28" s="31">
        <f t="shared" si="12"/>
        <v>0.92059999999999975</v>
      </c>
      <c r="AQ28" s="31">
        <f t="shared" si="13"/>
        <v>0.95</v>
      </c>
    </row>
    <row r="29" spans="1:43" s="155" customFormat="1" ht="16.2" customHeight="1" x14ac:dyDescent="0.25">
      <c r="A29" s="114">
        <v>112</v>
      </c>
      <c r="B29" s="107">
        <v>9652.8495359999979</v>
      </c>
      <c r="C29" s="107">
        <v>980</v>
      </c>
      <c r="D29" s="123"/>
      <c r="E29" s="130">
        <f t="shared" si="4"/>
        <v>10632.849535999998</v>
      </c>
      <c r="F29" s="107">
        <v>1133</v>
      </c>
      <c r="G29" s="107">
        <v>404</v>
      </c>
      <c r="H29" s="107"/>
      <c r="I29" s="130">
        <f t="shared" si="15"/>
        <v>1537</v>
      </c>
      <c r="J29" s="110">
        <f t="shared" si="6"/>
        <v>941.52070591999973</v>
      </c>
      <c r="K29" s="109">
        <f t="shared" si="7"/>
        <v>117.73499999999999</v>
      </c>
      <c r="L29" s="113" t="s">
        <v>22</v>
      </c>
      <c r="M29" s="112" t="s">
        <v>1</v>
      </c>
      <c r="N29" s="112" t="s">
        <v>1</v>
      </c>
      <c r="O29" s="113">
        <v>0</v>
      </c>
      <c r="P29" s="113" t="s">
        <v>2</v>
      </c>
      <c r="Q29" s="114"/>
      <c r="R29" s="115">
        <f t="shared" si="8"/>
        <v>0</v>
      </c>
      <c r="S29" s="114"/>
      <c r="T29" s="115">
        <f t="shared" si="14"/>
        <v>0</v>
      </c>
      <c r="U29" s="114"/>
      <c r="V29" s="115">
        <f t="shared" si="9"/>
        <v>0</v>
      </c>
      <c r="W29" s="117"/>
      <c r="X29" s="117"/>
      <c r="Y29" s="117">
        <v>420</v>
      </c>
      <c r="Z29" s="117"/>
      <c r="AA29" s="117">
        <v>2100</v>
      </c>
      <c r="AB29" s="117"/>
      <c r="AC29" s="117">
        <v>9569.5645823999985</v>
      </c>
      <c r="AD29" s="117">
        <v>1537</v>
      </c>
      <c r="AE29" s="118">
        <f t="shared" si="10"/>
        <v>1200.4389000479998</v>
      </c>
      <c r="AF29" s="118">
        <f t="shared" si="10"/>
        <v>166.79124999999999</v>
      </c>
      <c r="AG29" s="117">
        <v>430.49999999999994</v>
      </c>
      <c r="AH29" s="117">
        <v>367.5</v>
      </c>
      <c r="AI29" s="117"/>
      <c r="AJ29" s="117"/>
      <c r="AK29" s="117"/>
      <c r="AL29" s="121">
        <f t="shared" si="11"/>
        <v>798</v>
      </c>
      <c r="AM29" s="131">
        <f t="shared" si="3"/>
        <v>-143.52070591999973</v>
      </c>
      <c r="AP29" s="31">
        <f t="shared" si="12"/>
        <v>0.88548295800882104</v>
      </c>
      <c r="AQ29" s="31">
        <f t="shared" si="13"/>
        <v>0.76600520494469737</v>
      </c>
    </row>
    <row r="30" spans="1:43" s="155" customFormat="1" ht="16.2" customHeight="1" x14ac:dyDescent="0.25">
      <c r="A30" s="114">
        <v>113</v>
      </c>
      <c r="B30" s="107">
        <v>4559.3315459999994</v>
      </c>
      <c r="C30" s="107"/>
      <c r="D30" s="123"/>
      <c r="E30" s="130">
        <f t="shared" si="4"/>
        <v>4559.3315459999994</v>
      </c>
      <c r="F30" s="107">
        <v>320</v>
      </c>
      <c r="G30" s="107">
        <v>3770</v>
      </c>
      <c r="H30" s="107"/>
      <c r="I30" s="130">
        <f t="shared" si="15"/>
        <v>4090</v>
      </c>
      <c r="J30" s="110">
        <f t="shared" si="6"/>
        <v>433.1364968699998</v>
      </c>
      <c r="K30" s="109">
        <f t="shared" si="7"/>
        <v>124.64999999999999</v>
      </c>
      <c r="L30" s="113" t="s">
        <v>22</v>
      </c>
      <c r="M30" s="112" t="s">
        <v>1</v>
      </c>
      <c r="N30" s="112" t="s">
        <v>1</v>
      </c>
      <c r="O30" s="113">
        <v>0.02</v>
      </c>
      <c r="P30" s="113" t="s">
        <v>2</v>
      </c>
      <c r="Q30" s="114"/>
      <c r="R30" s="115">
        <f t="shared" si="8"/>
        <v>0</v>
      </c>
      <c r="S30" s="114"/>
      <c r="T30" s="115">
        <f t="shared" si="14"/>
        <v>0</v>
      </c>
      <c r="U30" s="114"/>
      <c r="V30" s="115">
        <f t="shared" si="9"/>
        <v>0</v>
      </c>
      <c r="W30" s="117"/>
      <c r="X30" s="117"/>
      <c r="Y30" s="117">
        <v>480</v>
      </c>
      <c r="Z30" s="117"/>
      <c r="AA30" s="117">
        <v>1000</v>
      </c>
      <c r="AB30" s="117"/>
      <c r="AC30" s="117">
        <v>4103.3983914</v>
      </c>
      <c r="AD30" s="117">
        <v>4090</v>
      </c>
      <c r="AE30" s="118">
        <f t="shared" si="10"/>
        <v>552.2490335092499</v>
      </c>
      <c r="AF30" s="118">
        <f t="shared" si="10"/>
        <v>176.58750000000001</v>
      </c>
      <c r="AG30" s="117">
        <v>491.99999999999994</v>
      </c>
      <c r="AH30" s="117">
        <v>175</v>
      </c>
      <c r="AI30" s="117"/>
      <c r="AJ30" s="117"/>
      <c r="AK30" s="117"/>
      <c r="AL30" s="121">
        <f t="shared" si="11"/>
        <v>552.2490335092499</v>
      </c>
      <c r="AM30" s="131">
        <f t="shared" si="3"/>
        <v>119.1125366392501</v>
      </c>
      <c r="AP30" s="31">
        <f t="shared" si="12"/>
        <v>0.94999999999999984</v>
      </c>
      <c r="AQ30" s="31">
        <f t="shared" si="13"/>
        <v>0.30476772616136921</v>
      </c>
    </row>
    <row r="31" spans="1:43" s="155" customFormat="1" ht="16.2" customHeight="1" x14ac:dyDescent="0.25">
      <c r="A31" s="114">
        <v>116</v>
      </c>
      <c r="B31" s="107">
        <v>5845.9175280000009</v>
      </c>
      <c r="C31" s="107">
        <v>100</v>
      </c>
      <c r="D31" s="123"/>
      <c r="E31" s="130">
        <f t="shared" si="4"/>
        <v>5945.9175280000009</v>
      </c>
      <c r="F31" s="107"/>
      <c r="G31" s="107">
        <v>1550</v>
      </c>
      <c r="H31" s="107"/>
      <c r="I31" s="130">
        <f t="shared" si="15"/>
        <v>1550</v>
      </c>
      <c r="J31" s="110">
        <f t="shared" si="6"/>
        <v>557.86216516000013</v>
      </c>
      <c r="K31" s="109">
        <f t="shared" si="7"/>
        <v>38.75</v>
      </c>
      <c r="L31" s="113" t="s">
        <v>22</v>
      </c>
      <c r="M31" s="112" t="s">
        <v>1</v>
      </c>
      <c r="N31" s="112" t="s">
        <v>1</v>
      </c>
      <c r="O31" s="113">
        <v>0.01</v>
      </c>
      <c r="P31" s="113" t="s">
        <v>2</v>
      </c>
      <c r="Q31" s="114"/>
      <c r="R31" s="115">
        <f t="shared" si="8"/>
        <v>0</v>
      </c>
      <c r="S31" s="114"/>
      <c r="T31" s="115">
        <f t="shared" si="14"/>
        <v>0</v>
      </c>
      <c r="U31" s="114"/>
      <c r="V31" s="115">
        <f t="shared" si="9"/>
        <v>0</v>
      </c>
      <c r="W31" s="117"/>
      <c r="X31" s="117"/>
      <c r="Y31" s="117">
        <v>240</v>
      </c>
      <c r="Z31" s="117"/>
      <c r="AA31" s="117">
        <v>945</v>
      </c>
      <c r="AB31" s="117"/>
      <c r="AC31" s="117">
        <v>4459.4381460000004</v>
      </c>
      <c r="AD31" s="117">
        <v>1162.5</v>
      </c>
      <c r="AE31" s="118">
        <f t="shared" si="10"/>
        <v>592.72855048250005</v>
      </c>
      <c r="AF31" s="118">
        <f t="shared" si="10"/>
        <v>41.171875</v>
      </c>
      <c r="AG31" s="117">
        <v>245.99999999999997</v>
      </c>
      <c r="AH31" s="117">
        <v>165.375</v>
      </c>
      <c r="AI31" s="117"/>
      <c r="AJ31" s="117"/>
      <c r="AK31" s="117">
        <v>1</v>
      </c>
      <c r="AL31" s="121">
        <f t="shared" si="11"/>
        <v>421.375</v>
      </c>
      <c r="AM31" s="131">
        <f t="shared" si="3"/>
        <v>-136.48716516000013</v>
      </c>
      <c r="AP31" s="31">
        <f t="shared" si="12"/>
        <v>0.93822721646064511</v>
      </c>
      <c r="AQ31" s="31">
        <f t="shared" si="13"/>
        <v>0.25</v>
      </c>
    </row>
    <row r="32" spans="1:43" s="155" customFormat="1" ht="16.2" customHeight="1" x14ac:dyDescent="0.25">
      <c r="A32" s="114">
        <v>117</v>
      </c>
      <c r="B32" s="107">
        <v>5484.9924360000005</v>
      </c>
      <c r="C32" s="107">
        <v>490</v>
      </c>
      <c r="D32" s="127"/>
      <c r="E32" s="109">
        <f t="shared" si="4"/>
        <v>5974.9924360000005</v>
      </c>
      <c r="F32" s="128">
        <v>150</v>
      </c>
      <c r="G32" s="128">
        <v>1337</v>
      </c>
      <c r="H32" s="128"/>
      <c r="I32" s="109">
        <f t="shared" si="15"/>
        <v>1487</v>
      </c>
      <c r="J32" s="110">
        <f t="shared" si="6"/>
        <v>533.32428142000003</v>
      </c>
      <c r="K32" s="109">
        <f t="shared" si="7"/>
        <v>47.674999999999997</v>
      </c>
      <c r="L32" s="129" t="s">
        <v>22</v>
      </c>
      <c r="M32" s="112" t="s">
        <v>1</v>
      </c>
      <c r="N32" s="112" t="s">
        <v>1</v>
      </c>
      <c r="O32" s="129">
        <v>0.02</v>
      </c>
      <c r="P32" s="112" t="s">
        <v>2</v>
      </c>
      <c r="Q32" s="114"/>
      <c r="R32" s="115">
        <f t="shared" si="8"/>
        <v>0</v>
      </c>
      <c r="S32" s="114"/>
      <c r="T32" s="115">
        <f t="shared" si="14"/>
        <v>0</v>
      </c>
      <c r="U32" s="114"/>
      <c r="V32" s="115">
        <f t="shared" si="9"/>
        <v>0</v>
      </c>
      <c r="W32" s="125"/>
      <c r="X32" s="125"/>
      <c r="Y32" s="117">
        <v>300</v>
      </c>
      <c r="Z32" s="117"/>
      <c r="AA32" s="117">
        <v>608</v>
      </c>
      <c r="AB32" s="125"/>
      <c r="AC32" s="116">
        <v>5676.2428141999999</v>
      </c>
      <c r="AD32" s="116">
        <v>1412.6499999999999</v>
      </c>
      <c r="AE32" s="118">
        <f t="shared" si="10"/>
        <v>717.76559541108315</v>
      </c>
      <c r="AF32" s="118">
        <f t="shared" si="10"/>
        <v>64.162604166666654</v>
      </c>
      <c r="AG32" s="117">
        <v>307.5</v>
      </c>
      <c r="AH32" s="117">
        <v>106.39999999999999</v>
      </c>
      <c r="AI32" s="117"/>
      <c r="AJ32" s="125"/>
      <c r="AK32" s="125"/>
      <c r="AL32" s="121">
        <f t="shared" si="11"/>
        <v>413.9</v>
      </c>
      <c r="AM32" s="121">
        <f t="shared" si="3"/>
        <v>-119.42428142000006</v>
      </c>
      <c r="AP32" s="31">
        <f t="shared" si="12"/>
        <v>0.89259406958686893</v>
      </c>
      <c r="AQ32" s="31">
        <f t="shared" si="13"/>
        <v>0.32061197041022194</v>
      </c>
    </row>
    <row r="33" spans="1:43" s="155" customFormat="1" ht="16.2" customHeight="1" x14ac:dyDescent="0.25">
      <c r="A33" s="114">
        <v>118</v>
      </c>
      <c r="B33" s="107">
        <v>3654.5576759999999</v>
      </c>
      <c r="C33" s="107">
        <v>700</v>
      </c>
      <c r="D33" s="127"/>
      <c r="E33" s="109">
        <f t="shared" si="4"/>
        <v>4354.5576760000004</v>
      </c>
      <c r="F33" s="128">
        <v>1750</v>
      </c>
      <c r="G33" s="128">
        <v>630</v>
      </c>
      <c r="H33" s="128"/>
      <c r="I33" s="109">
        <f t="shared" si="15"/>
        <v>2380</v>
      </c>
      <c r="J33" s="110">
        <f t="shared" si="6"/>
        <v>364.68297921999999</v>
      </c>
      <c r="K33" s="109">
        <f t="shared" si="7"/>
        <v>181.99999999999997</v>
      </c>
      <c r="L33" s="129" t="s">
        <v>22</v>
      </c>
      <c r="M33" s="112" t="s">
        <v>1</v>
      </c>
      <c r="N33" s="112" t="s">
        <v>1</v>
      </c>
      <c r="O33" s="129">
        <v>0.01</v>
      </c>
      <c r="P33" s="112" t="s">
        <v>2</v>
      </c>
      <c r="Q33" s="114"/>
      <c r="R33" s="115">
        <f t="shared" si="8"/>
        <v>0</v>
      </c>
      <c r="S33" s="114"/>
      <c r="T33" s="115">
        <f t="shared" si="14"/>
        <v>0</v>
      </c>
      <c r="U33" s="114"/>
      <c r="V33" s="115">
        <f t="shared" si="9"/>
        <v>0</v>
      </c>
      <c r="W33" s="125"/>
      <c r="X33" s="125"/>
      <c r="Y33" s="117">
        <v>400</v>
      </c>
      <c r="Z33" s="117"/>
      <c r="AA33" s="117">
        <v>736</v>
      </c>
      <c r="AB33" s="125"/>
      <c r="AC33" s="116">
        <v>4136.8297922000002</v>
      </c>
      <c r="AD33" s="116">
        <v>2261</v>
      </c>
      <c r="AE33" s="118">
        <f t="shared" si="10"/>
        <v>490.8025095335833</v>
      </c>
      <c r="AF33" s="118">
        <f t="shared" si="10"/>
        <v>244.94166666666666</v>
      </c>
      <c r="AG33" s="117">
        <v>409.99999999999994</v>
      </c>
      <c r="AH33" s="117">
        <v>128.79999999999998</v>
      </c>
      <c r="AI33" s="117"/>
      <c r="AJ33" s="125"/>
      <c r="AK33" s="125"/>
      <c r="AL33" s="121">
        <f t="shared" si="11"/>
        <v>490.8025095335833</v>
      </c>
      <c r="AM33" s="121">
        <f t="shared" si="3"/>
        <v>126.11953031358331</v>
      </c>
      <c r="AP33" s="31">
        <f t="shared" si="12"/>
        <v>0.8374742197811228</v>
      </c>
      <c r="AQ33" s="31">
        <f t="shared" si="13"/>
        <v>0.76470588235294112</v>
      </c>
    </row>
    <row r="34" spans="1:43" s="155" customFormat="1" ht="16.2" customHeight="1" x14ac:dyDescent="0.25">
      <c r="A34" s="114">
        <v>122</v>
      </c>
      <c r="B34" s="107">
        <v>6241.9810200000011</v>
      </c>
      <c r="C34" s="107">
        <v>783.40697999999975</v>
      </c>
      <c r="D34" s="127"/>
      <c r="E34" s="109">
        <f t="shared" si="4"/>
        <v>7025.3880000000008</v>
      </c>
      <c r="F34" s="128">
        <v>1460</v>
      </c>
      <c r="G34" s="128"/>
      <c r="H34" s="128"/>
      <c r="I34" s="109">
        <f t="shared" si="15"/>
        <v>1460</v>
      </c>
      <c r="J34" s="110">
        <f t="shared" si="6"/>
        <v>612.57337140000004</v>
      </c>
      <c r="K34" s="109">
        <f t="shared" si="7"/>
        <v>138.69999999999999</v>
      </c>
      <c r="L34" s="113" t="s">
        <v>31</v>
      </c>
      <c r="M34" s="112" t="s">
        <v>1</v>
      </c>
      <c r="N34" s="113" t="s">
        <v>1</v>
      </c>
      <c r="O34" s="129">
        <v>0.11</v>
      </c>
      <c r="P34" s="112" t="s">
        <v>2</v>
      </c>
      <c r="Q34" s="114"/>
      <c r="R34" s="115">
        <f t="shared" si="8"/>
        <v>0</v>
      </c>
      <c r="S34" s="114"/>
      <c r="T34" s="115">
        <f t="shared" si="14"/>
        <v>0</v>
      </c>
      <c r="U34" s="114"/>
      <c r="V34" s="115">
        <f t="shared" si="9"/>
        <v>0</v>
      </c>
      <c r="W34" s="125"/>
      <c r="X34" s="125"/>
      <c r="Y34" s="117">
        <v>480</v>
      </c>
      <c r="Z34" s="117"/>
      <c r="AA34" s="117">
        <v>1776</v>
      </c>
      <c r="AB34" s="125"/>
      <c r="AC34" s="116">
        <v>6674.1186000000007</v>
      </c>
      <c r="AD34" s="116">
        <v>1387</v>
      </c>
      <c r="AE34" s="118">
        <f t="shared" si="10"/>
        <v>824.4216623425001</v>
      </c>
      <c r="AF34" s="118">
        <f t="shared" si="10"/>
        <v>186.66708333333332</v>
      </c>
      <c r="AG34" s="117">
        <v>491.99999999999994</v>
      </c>
      <c r="AH34" s="117">
        <v>310.79999999999995</v>
      </c>
      <c r="AI34" s="117"/>
      <c r="AJ34" s="125"/>
      <c r="AK34" s="125"/>
      <c r="AL34" s="121">
        <f t="shared" si="11"/>
        <v>802.8</v>
      </c>
      <c r="AM34" s="121">
        <f t="shared" si="3"/>
        <v>190.22662859999991</v>
      </c>
      <c r="AP34" s="31">
        <f t="shared" si="12"/>
        <v>0.87194240574328419</v>
      </c>
      <c r="AQ34" s="31">
        <f t="shared" si="13"/>
        <v>0.95</v>
      </c>
    </row>
    <row r="35" spans="1:43" s="155" customFormat="1" ht="16.2" customHeight="1" x14ac:dyDescent="0.25">
      <c r="A35" s="114">
        <v>123</v>
      </c>
      <c r="B35" s="107">
        <v>6094.0396440000013</v>
      </c>
      <c r="C35" s="107">
        <v>522.72435600000006</v>
      </c>
      <c r="D35" s="127"/>
      <c r="E35" s="109">
        <f t="shared" si="4"/>
        <v>6616.764000000001</v>
      </c>
      <c r="F35" s="128">
        <v>2100</v>
      </c>
      <c r="G35" s="128"/>
      <c r="H35" s="128"/>
      <c r="I35" s="109">
        <f t="shared" si="15"/>
        <v>2100</v>
      </c>
      <c r="J35" s="110">
        <f t="shared" si="6"/>
        <v>592.0018750800001</v>
      </c>
      <c r="K35" s="109">
        <f t="shared" si="7"/>
        <v>199.49999999999997</v>
      </c>
      <c r="L35" s="113" t="s">
        <v>31</v>
      </c>
      <c r="M35" s="112" t="s">
        <v>1</v>
      </c>
      <c r="N35" s="113" t="s">
        <v>1</v>
      </c>
      <c r="O35" s="129">
        <v>0.3</v>
      </c>
      <c r="P35" s="112" t="s">
        <v>37</v>
      </c>
      <c r="Q35" s="114"/>
      <c r="R35" s="115">
        <f t="shared" si="8"/>
        <v>0</v>
      </c>
      <c r="S35" s="114"/>
      <c r="T35" s="115">
        <f t="shared" si="14"/>
        <v>0</v>
      </c>
      <c r="U35" s="114"/>
      <c r="V35" s="115">
        <f t="shared" si="9"/>
        <v>0</v>
      </c>
      <c r="W35" s="125"/>
      <c r="X35" s="125"/>
      <c r="Y35" s="117"/>
      <c r="Z35" s="117"/>
      <c r="AA35" s="117">
        <v>448</v>
      </c>
      <c r="AB35" s="125"/>
      <c r="AC35" s="116">
        <v>448</v>
      </c>
      <c r="AD35" s="116">
        <v>1260</v>
      </c>
      <c r="AE35" s="118">
        <f t="shared" si="10"/>
        <v>56.783626666666663</v>
      </c>
      <c r="AF35" s="118">
        <f t="shared" si="10"/>
        <v>169.57499999999999</v>
      </c>
      <c r="AG35" s="117"/>
      <c r="AH35" s="117">
        <v>78.399999999999991</v>
      </c>
      <c r="AI35" s="117"/>
      <c r="AJ35" s="125"/>
      <c r="AK35" s="125"/>
      <c r="AL35" s="121">
        <f t="shared" si="11"/>
        <v>56.783626666666663</v>
      </c>
      <c r="AM35" s="121">
        <f t="shared" si="3"/>
        <v>-535.21824841333341</v>
      </c>
      <c r="AP35" s="31">
        <f t="shared" si="12"/>
        <v>0.89469999999999994</v>
      </c>
      <c r="AQ35" s="31">
        <f t="shared" si="13"/>
        <v>0.95</v>
      </c>
    </row>
    <row r="36" spans="1:43" s="155" customFormat="1" ht="16.2" customHeight="1" x14ac:dyDescent="0.25">
      <c r="A36" s="114">
        <v>124</v>
      </c>
      <c r="B36" s="107">
        <v>5745.7012140000006</v>
      </c>
      <c r="C36" s="107"/>
      <c r="D36" s="127"/>
      <c r="E36" s="109">
        <f t="shared" si="4"/>
        <v>5745.7012140000006</v>
      </c>
      <c r="F36" s="128">
        <v>1800</v>
      </c>
      <c r="G36" s="128"/>
      <c r="H36" s="128"/>
      <c r="I36" s="109">
        <f t="shared" si="15"/>
        <v>1800</v>
      </c>
      <c r="J36" s="110">
        <f t="shared" si="6"/>
        <v>545.84161532999997</v>
      </c>
      <c r="K36" s="109">
        <f t="shared" si="7"/>
        <v>170.99999999999997</v>
      </c>
      <c r="L36" s="113" t="s">
        <v>31</v>
      </c>
      <c r="M36" s="112" t="s">
        <v>1</v>
      </c>
      <c r="N36" s="113" t="s">
        <v>1</v>
      </c>
      <c r="O36" s="129">
        <v>0.25</v>
      </c>
      <c r="P36" s="112" t="s">
        <v>2</v>
      </c>
      <c r="Q36" s="114"/>
      <c r="R36" s="115">
        <f t="shared" si="8"/>
        <v>0</v>
      </c>
      <c r="S36" s="114"/>
      <c r="T36" s="115">
        <f t="shared" si="14"/>
        <v>0</v>
      </c>
      <c r="U36" s="114"/>
      <c r="V36" s="115">
        <f t="shared" si="9"/>
        <v>0</v>
      </c>
      <c r="W36" s="125"/>
      <c r="X36" s="125"/>
      <c r="Y36" s="117">
        <v>300</v>
      </c>
      <c r="Z36" s="117"/>
      <c r="AA36" s="117">
        <v>800</v>
      </c>
      <c r="AB36" s="125"/>
      <c r="AC36" s="116">
        <v>5458.4161533000006</v>
      </c>
      <c r="AD36" s="116">
        <v>1710</v>
      </c>
      <c r="AE36" s="118">
        <f t="shared" si="10"/>
        <v>734.611840631625</v>
      </c>
      <c r="AF36" s="118">
        <f t="shared" si="10"/>
        <v>230.13749999999999</v>
      </c>
      <c r="AG36" s="117">
        <v>307.5</v>
      </c>
      <c r="AH36" s="117">
        <v>140</v>
      </c>
      <c r="AI36" s="117"/>
      <c r="AJ36" s="125"/>
      <c r="AK36" s="125"/>
      <c r="AL36" s="121">
        <f t="shared" si="11"/>
        <v>447.5</v>
      </c>
      <c r="AM36" s="121">
        <f t="shared" si="3"/>
        <v>-98.341615329999968</v>
      </c>
      <c r="AP36" s="31">
        <f t="shared" si="12"/>
        <v>0.95</v>
      </c>
      <c r="AQ36" s="31">
        <f t="shared" si="13"/>
        <v>0.95</v>
      </c>
    </row>
    <row r="37" spans="1:43" s="155" customFormat="1" ht="16.2" customHeight="1" x14ac:dyDescent="0.25">
      <c r="A37" s="114">
        <v>125</v>
      </c>
      <c r="B37" s="107">
        <v>9427.6407060000001</v>
      </c>
      <c r="C37" s="107"/>
      <c r="D37" s="127"/>
      <c r="E37" s="109">
        <f t="shared" si="4"/>
        <v>9427.6407060000001</v>
      </c>
      <c r="F37" s="128"/>
      <c r="G37" s="128"/>
      <c r="H37" s="128"/>
      <c r="I37" s="109">
        <f t="shared" si="15"/>
        <v>0</v>
      </c>
      <c r="J37" s="110">
        <f t="shared" si="6"/>
        <v>895.6258670699998</v>
      </c>
      <c r="K37" s="109">
        <f t="shared" si="7"/>
        <v>0</v>
      </c>
      <c r="L37" s="113" t="s">
        <v>31</v>
      </c>
      <c r="M37" s="112" t="s">
        <v>1</v>
      </c>
      <c r="N37" s="113" t="s">
        <v>1</v>
      </c>
      <c r="O37" s="129">
        <v>0.12</v>
      </c>
      <c r="P37" s="112" t="s">
        <v>2</v>
      </c>
      <c r="Q37" s="114"/>
      <c r="R37" s="115">
        <f t="shared" si="8"/>
        <v>0</v>
      </c>
      <c r="S37" s="114"/>
      <c r="T37" s="115">
        <f t="shared" si="14"/>
        <v>0</v>
      </c>
      <c r="U37" s="114"/>
      <c r="V37" s="115">
        <f t="shared" si="9"/>
        <v>0</v>
      </c>
      <c r="W37" s="125"/>
      <c r="X37" s="125"/>
      <c r="Y37" s="117">
        <v>480</v>
      </c>
      <c r="Z37" s="117"/>
      <c r="AA37" s="117">
        <v>760</v>
      </c>
      <c r="AB37" s="125"/>
      <c r="AC37" s="116">
        <v>8956.2586706999991</v>
      </c>
      <c r="AD37" s="116"/>
      <c r="AE37" s="118">
        <f t="shared" si="10"/>
        <v>1205.3631460983745</v>
      </c>
      <c r="AF37" s="118">
        <f t="shared" si="10"/>
        <v>0</v>
      </c>
      <c r="AG37" s="117">
        <v>491.99999999999994</v>
      </c>
      <c r="AH37" s="117">
        <v>133</v>
      </c>
      <c r="AI37" s="117"/>
      <c r="AJ37" s="125"/>
      <c r="AK37" s="125"/>
      <c r="AL37" s="121">
        <f t="shared" si="11"/>
        <v>625</v>
      </c>
      <c r="AM37" s="121">
        <f t="shared" si="3"/>
        <v>-270.6258670699998</v>
      </c>
      <c r="AP37" s="31">
        <f t="shared" si="12"/>
        <v>0.94999999999999984</v>
      </c>
      <c r="AQ37" s="31" t="str">
        <f t="shared" si="13"/>
        <v/>
      </c>
    </row>
    <row r="38" spans="1:43" s="155" customFormat="1" ht="16.2" customHeight="1" x14ac:dyDescent="0.25">
      <c r="A38" s="114">
        <v>127</v>
      </c>
      <c r="B38" s="107">
        <v>8094.1137419999995</v>
      </c>
      <c r="C38" s="107">
        <v>2400</v>
      </c>
      <c r="D38" s="127"/>
      <c r="E38" s="109">
        <f t="shared" si="4"/>
        <v>10494.113742</v>
      </c>
      <c r="F38" s="128"/>
      <c r="G38" s="128"/>
      <c r="H38" s="128"/>
      <c r="I38" s="109">
        <f t="shared" si="15"/>
        <v>0</v>
      </c>
      <c r="J38" s="110">
        <f t="shared" si="6"/>
        <v>828.94080548999978</v>
      </c>
      <c r="K38" s="109">
        <f t="shared" si="7"/>
        <v>0</v>
      </c>
      <c r="L38" s="113" t="s">
        <v>31</v>
      </c>
      <c r="M38" s="112" t="s">
        <v>1</v>
      </c>
      <c r="N38" s="113" t="s">
        <v>1</v>
      </c>
      <c r="O38" s="129">
        <v>0.08</v>
      </c>
      <c r="P38" s="112" t="s">
        <v>2</v>
      </c>
      <c r="Q38" s="114"/>
      <c r="R38" s="115">
        <f t="shared" si="8"/>
        <v>0</v>
      </c>
      <c r="S38" s="114">
        <v>1</v>
      </c>
      <c r="T38" s="115">
        <f t="shared" si="14"/>
        <v>20</v>
      </c>
      <c r="U38" s="114"/>
      <c r="V38" s="115">
        <f t="shared" si="9"/>
        <v>0</v>
      </c>
      <c r="W38" s="125"/>
      <c r="X38" s="125"/>
      <c r="Y38" s="119"/>
      <c r="Z38" s="117"/>
      <c r="AA38" s="117"/>
      <c r="AB38" s="125"/>
      <c r="AC38" s="116"/>
      <c r="AD38" s="116"/>
      <c r="AE38" s="118">
        <f t="shared" si="10"/>
        <v>0</v>
      </c>
      <c r="AF38" s="118">
        <f t="shared" si="10"/>
        <v>0</v>
      </c>
      <c r="AG38" s="117"/>
      <c r="AH38" s="117"/>
      <c r="AI38" s="117"/>
      <c r="AJ38" s="125"/>
      <c r="AK38" s="125"/>
      <c r="AL38" s="121">
        <f t="shared" si="11"/>
        <v>20</v>
      </c>
      <c r="AM38" s="121">
        <f t="shared" si="3"/>
        <v>-808.94080548999978</v>
      </c>
      <c r="AP38" s="31">
        <f t="shared" si="12"/>
        <v>0.78991025432893569</v>
      </c>
      <c r="AQ38" s="31" t="str">
        <f t="shared" si="13"/>
        <v/>
      </c>
    </row>
    <row r="39" spans="1:43" s="155" customFormat="1" ht="16.2" customHeight="1" x14ac:dyDescent="0.25">
      <c r="A39" s="114">
        <v>128</v>
      </c>
      <c r="B39" s="107">
        <v>5017.8680640000011</v>
      </c>
      <c r="C39" s="107">
        <v>3000</v>
      </c>
      <c r="D39" s="127"/>
      <c r="E39" s="109">
        <f t="shared" si="4"/>
        <v>8017.8680640000011</v>
      </c>
      <c r="F39" s="128"/>
      <c r="G39" s="128"/>
      <c r="H39" s="128"/>
      <c r="I39" s="109">
        <f t="shared" si="15"/>
        <v>0</v>
      </c>
      <c r="J39" s="110">
        <f t="shared" si="6"/>
        <v>551.69746608000003</v>
      </c>
      <c r="K39" s="109">
        <f t="shared" si="7"/>
        <v>0</v>
      </c>
      <c r="L39" s="113" t="s">
        <v>31</v>
      </c>
      <c r="M39" s="112" t="s">
        <v>1</v>
      </c>
      <c r="N39" s="113" t="s">
        <v>1</v>
      </c>
      <c r="O39" s="129">
        <v>0</v>
      </c>
      <c r="P39" s="112" t="s">
        <v>2</v>
      </c>
      <c r="Q39" s="114"/>
      <c r="R39" s="115">
        <f t="shared" si="8"/>
        <v>0</v>
      </c>
      <c r="S39" s="114"/>
      <c r="T39" s="115">
        <f t="shared" si="14"/>
        <v>0</v>
      </c>
      <c r="U39" s="114"/>
      <c r="V39" s="115">
        <f t="shared" si="9"/>
        <v>0</v>
      </c>
      <c r="W39" s="125"/>
      <c r="X39" s="125"/>
      <c r="Y39" s="117"/>
      <c r="Z39" s="117"/>
      <c r="AA39" s="117"/>
      <c r="AB39" s="125"/>
      <c r="AC39" s="116"/>
      <c r="AD39" s="116"/>
      <c r="AE39" s="118">
        <f t="shared" si="10"/>
        <v>0</v>
      </c>
      <c r="AF39" s="118">
        <f t="shared" si="10"/>
        <v>0</v>
      </c>
      <c r="AG39" s="117"/>
      <c r="AH39" s="119"/>
      <c r="AI39" s="119"/>
      <c r="AJ39" s="125"/>
      <c r="AK39" s="125"/>
      <c r="AL39" s="121">
        <f t="shared" si="11"/>
        <v>0</v>
      </c>
      <c r="AM39" s="121">
        <f t="shared" si="3"/>
        <v>-551.69746608000003</v>
      </c>
      <c r="AP39" s="31">
        <f t="shared" si="12"/>
        <v>0.68808498927178152</v>
      </c>
      <c r="AQ39" s="31" t="str">
        <f t="shared" si="13"/>
        <v/>
      </c>
    </row>
    <row r="40" spans="1:43" s="155" customFormat="1" ht="16.2" customHeight="1" x14ac:dyDescent="0.25">
      <c r="A40" s="114">
        <v>129</v>
      </c>
      <c r="B40" s="107">
        <v>5541.0715800000007</v>
      </c>
      <c r="C40" s="107">
        <v>600.88841999999977</v>
      </c>
      <c r="D40" s="127"/>
      <c r="E40" s="109">
        <f t="shared" si="4"/>
        <v>6141.9600000000009</v>
      </c>
      <c r="F40" s="128"/>
      <c r="G40" s="128"/>
      <c r="H40" s="128"/>
      <c r="I40" s="109">
        <f t="shared" si="15"/>
        <v>0</v>
      </c>
      <c r="J40" s="110">
        <f t="shared" si="6"/>
        <v>541.42401060000009</v>
      </c>
      <c r="K40" s="109">
        <f t="shared" si="7"/>
        <v>0</v>
      </c>
      <c r="L40" s="113" t="s">
        <v>31</v>
      </c>
      <c r="M40" s="112" t="s">
        <v>1</v>
      </c>
      <c r="N40" s="113" t="s">
        <v>1</v>
      </c>
      <c r="O40" s="129">
        <v>7.0000000000000007E-2</v>
      </c>
      <c r="P40" s="112" t="s">
        <v>2</v>
      </c>
      <c r="Q40" s="114"/>
      <c r="R40" s="115">
        <f t="shared" si="8"/>
        <v>0</v>
      </c>
      <c r="S40" s="114"/>
      <c r="T40" s="115">
        <f t="shared" si="14"/>
        <v>0</v>
      </c>
      <c r="U40" s="114"/>
      <c r="V40" s="115">
        <f t="shared" si="9"/>
        <v>0</v>
      </c>
      <c r="W40" s="125"/>
      <c r="X40" s="125"/>
      <c r="Y40" s="117"/>
      <c r="Z40" s="117"/>
      <c r="AA40" s="117"/>
      <c r="AB40" s="125"/>
      <c r="AC40" s="116"/>
      <c r="AD40" s="116"/>
      <c r="AE40" s="118">
        <f t="shared" si="10"/>
        <v>0</v>
      </c>
      <c r="AF40" s="118">
        <f t="shared" si="10"/>
        <v>0</v>
      </c>
      <c r="AG40" s="117"/>
      <c r="AH40" s="119"/>
      <c r="AI40" s="119"/>
      <c r="AJ40" s="125"/>
      <c r="AK40" s="125"/>
      <c r="AL40" s="121">
        <f t="shared" si="11"/>
        <v>0</v>
      </c>
      <c r="AM40" s="121">
        <f t="shared" si="3"/>
        <v>-541.42401060000009</v>
      </c>
      <c r="AP40" s="31">
        <f t="shared" si="12"/>
        <v>0.88151666666666662</v>
      </c>
      <c r="AQ40" s="31" t="str">
        <f t="shared" si="13"/>
        <v/>
      </c>
    </row>
    <row r="41" spans="1:43" s="155" customFormat="1" ht="16.2" customHeight="1" x14ac:dyDescent="0.25">
      <c r="A41" s="114">
        <v>130</v>
      </c>
      <c r="B41" s="107">
        <v>5020</v>
      </c>
      <c r="C41" s="107">
        <v>560</v>
      </c>
      <c r="D41" s="123"/>
      <c r="E41" s="109">
        <f t="shared" si="4"/>
        <v>5580</v>
      </c>
      <c r="F41" s="128">
        <v>4562</v>
      </c>
      <c r="G41" s="128">
        <v>3981</v>
      </c>
      <c r="H41" s="128"/>
      <c r="I41" s="109">
        <f t="shared" si="15"/>
        <v>8543</v>
      </c>
      <c r="J41" s="110">
        <f t="shared" si="6"/>
        <v>490.90000000000003</v>
      </c>
      <c r="K41" s="109">
        <f t="shared" si="7"/>
        <v>532.91499999999996</v>
      </c>
      <c r="L41" s="113" t="s">
        <v>31</v>
      </c>
      <c r="M41" s="112" t="s">
        <v>1</v>
      </c>
      <c r="N41" s="113" t="s">
        <v>1</v>
      </c>
      <c r="O41" s="129">
        <v>0.4</v>
      </c>
      <c r="P41" s="112" t="s">
        <v>2</v>
      </c>
      <c r="Q41" s="114"/>
      <c r="R41" s="115">
        <f t="shared" si="8"/>
        <v>0</v>
      </c>
      <c r="S41" s="114">
        <v>1</v>
      </c>
      <c r="T41" s="115">
        <f t="shared" si="14"/>
        <v>20</v>
      </c>
      <c r="U41" s="114"/>
      <c r="V41" s="115">
        <f t="shared" si="9"/>
        <v>0</v>
      </c>
      <c r="W41" s="125"/>
      <c r="X41" s="125"/>
      <c r="Y41" s="117">
        <v>300</v>
      </c>
      <c r="Z41" s="117"/>
      <c r="AA41" s="117">
        <v>1152</v>
      </c>
      <c r="AB41" s="125"/>
      <c r="AC41" s="116">
        <v>5022</v>
      </c>
      <c r="AD41" s="116">
        <v>7688.7</v>
      </c>
      <c r="AE41" s="118">
        <f t="shared" si="10"/>
        <v>625.89749999999992</v>
      </c>
      <c r="AF41" s="118">
        <f t="shared" si="10"/>
        <v>679.46662499999979</v>
      </c>
      <c r="AG41" s="117">
        <v>307.5</v>
      </c>
      <c r="AH41" s="117">
        <v>201.6</v>
      </c>
      <c r="AI41" s="117"/>
      <c r="AJ41" s="125"/>
      <c r="AK41" s="117"/>
      <c r="AL41" s="121">
        <f t="shared" si="11"/>
        <v>529.1</v>
      </c>
      <c r="AM41" s="121">
        <f t="shared" si="3"/>
        <v>38.199999999999989</v>
      </c>
      <c r="AP41" s="31">
        <f t="shared" si="12"/>
        <v>0.87974910394265238</v>
      </c>
      <c r="AQ41" s="31">
        <f t="shared" si="13"/>
        <v>0.62380311366030661</v>
      </c>
    </row>
    <row r="42" spans="1:43" s="155" customFormat="1" ht="16.2" customHeight="1" x14ac:dyDescent="0.25">
      <c r="A42" s="147">
        <v>131</v>
      </c>
      <c r="B42" s="107">
        <v>5488.1556179999998</v>
      </c>
      <c r="C42" s="107">
        <v>318.3923820000004</v>
      </c>
      <c r="D42" s="123"/>
      <c r="E42" s="109">
        <f t="shared" si="4"/>
        <v>5806.5479999999998</v>
      </c>
      <c r="F42" s="128">
        <v>705</v>
      </c>
      <c r="G42" s="128"/>
      <c r="H42" s="128"/>
      <c r="I42" s="109">
        <f t="shared" si="15"/>
        <v>705</v>
      </c>
      <c r="J42" s="110">
        <f t="shared" si="6"/>
        <v>529.33459326000002</v>
      </c>
      <c r="K42" s="109">
        <f t="shared" si="7"/>
        <v>66.974999999999994</v>
      </c>
      <c r="L42" s="113" t="s">
        <v>31</v>
      </c>
      <c r="M42" s="112" t="s">
        <v>1</v>
      </c>
      <c r="N42" s="113" t="s">
        <v>1</v>
      </c>
      <c r="O42" s="129">
        <v>0.08</v>
      </c>
      <c r="P42" s="112" t="s">
        <v>37</v>
      </c>
      <c r="Q42" s="114"/>
      <c r="R42" s="115">
        <f t="shared" si="8"/>
        <v>0</v>
      </c>
      <c r="S42" s="114"/>
      <c r="T42" s="115">
        <f t="shared" si="14"/>
        <v>0</v>
      </c>
      <c r="U42" s="114"/>
      <c r="V42" s="115">
        <f t="shared" si="9"/>
        <v>0</v>
      </c>
      <c r="W42" s="125"/>
      <c r="X42" s="125"/>
      <c r="Y42" s="117"/>
      <c r="Z42" s="117"/>
      <c r="AA42" s="117">
        <v>264</v>
      </c>
      <c r="AB42" s="125"/>
      <c r="AC42" s="116">
        <v>264</v>
      </c>
      <c r="AD42" s="116">
        <v>282</v>
      </c>
      <c r="AE42" s="118">
        <f t="shared" si="10"/>
        <v>34.094463333333337</v>
      </c>
      <c r="AF42" s="118">
        <f t="shared" si="10"/>
        <v>37.952499999999993</v>
      </c>
      <c r="AG42" s="117"/>
      <c r="AH42" s="117">
        <v>46.199999999999996</v>
      </c>
      <c r="AI42" s="117"/>
      <c r="AJ42" s="125"/>
      <c r="AK42" s="117"/>
      <c r="AL42" s="121">
        <f t="shared" si="11"/>
        <v>34.094463333333337</v>
      </c>
      <c r="AM42" s="121">
        <f t="shared" si="3"/>
        <v>-495.24012992666667</v>
      </c>
      <c r="AP42" s="31">
        <f t="shared" si="12"/>
        <v>0.91161666666666674</v>
      </c>
      <c r="AQ42" s="31">
        <f t="shared" si="13"/>
        <v>0.95</v>
      </c>
    </row>
    <row r="43" spans="1:43" s="155" customFormat="1" ht="16.2" customHeight="1" x14ac:dyDescent="0.25">
      <c r="A43" s="114">
        <v>132</v>
      </c>
      <c r="B43" s="107">
        <v>3542.6825280000003</v>
      </c>
      <c r="C43" s="107">
        <v>495.32947200000001</v>
      </c>
      <c r="D43" s="127"/>
      <c r="E43" s="109">
        <f t="shared" si="4"/>
        <v>4038.0120000000002</v>
      </c>
      <c r="F43" s="128">
        <v>635</v>
      </c>
      <c r="G43" s="128"/>
      <c r="H43" s="128"/>
      <c r="I43" s="109">
        <f t="shared" si="15"/>
        <v>635</v>
      </c>
      <c r="J43" s="110">
        <f t="shared" si="6"/>
        <v>348.93807695999999</v>
      </c>
      <c r="K43" s="109">
        <f t="shared" si="7"/>
        <v>60.324999999999989</v>
      </c>
      <c r="L43" s="113" t="s">
        <v>31</v>
      </c>
      <c r="M43" s="112" t="s">
        <v>1</v>
      </c>
      <c r="N43" s="113" t="s">
        <v>1</v>
      </c>
      <c r="O43" s="129">
        <v>0</v>
      </c>
      <c r="P43" s="112" t="s">
        <v>2</v>
      </c>
      <c r="Q43" s="114"/>
      <c r="R43" s="115">
        <f t="shared" si="8"/>
        <v>0</v>
      </c>
      <c r="S43" s="114"/>
      <c r="T43" s="115">
        <f t="shared" si="14"/>
        <v>0</v>
      </c>
      <c r="U43" s="114"/>
      <c r="V43" s="115">
        <f t="shared" si="9"/>
        <v>0</v>
      </c>
      <c r="W43" s="125">
        <v>495</v>
      </c>
      <c r="X43" s="125"/>
      <c r="Y43" s="117"/>
      <c r="Z43" s="117"/>
      <c r="AA43" s="117"/>
      <c r="AB43" s="125"/>
      <c r="AC43" s="116"/>
      <c r="AD43" s="116"/>
      <c r="AE43" s="118">
        <f t="shared" si="10"/>
        <v>0</v>
      </c>
      <c r="AF43" s="118">
        <f t="shared" si="10"/>
        <v>0</v>
      </c>
      <c r="AG43" s="117"/>
      <c r="AH43" s="119"/>
      <c r="AI43" s="119"/>
      <c r="AJ43" s="125"/>
      <c r="AK43" s="117"/>
      <c r="AL43" s="121">
        <f t="shared" si="11"/>
        <v>0</v>
      </c>
      <c r="AM43" s="121">
        <f t="shared" si="3"/>
        <v>-348.93807695999999</v>
      </c>
      <c r="AP43" s="31">
        <f t="shared" si="12"/>
        <v>0.86413333333333331</v>
      </c>
      <c r="AQ43" s="31">
        <f t="shared" si="13"/>
        <v>0.95</v>
      </c>
    </row>
    <row r="44" spans="1:43" s="155" customFormat="1" ht="16.2" customHeight="1" thickBot="1" x14ac:dyDescent="0.3">
      <c r="A44" s="140" t="s">
        <v>21</v>
      </c>
      <c r="B44" s="134">
        <v>2310</v>
      </c>
      <c r="C44" s="134">
        <v>1400</v>
      </c>
      <c r="D44" s="135"/>
      <c r="E44" s="136">
        <f t="shared" si="4"/>
        <v>3710</v>
      </c>
      <c r="F44" s="134"/>
      <c r="G44" s="134"/>
      <c r="H44" s="134"/>
      <c r="I44" s="136">
        <f t="shared" si="15"/>
        <v>0</v>
      </c>
      <c r="J44" s="136">
        <f t="shared" si="6"/>
        <v>254.44999999999996</v>
      </c>
      <c r="K44" s="136">
        <f t="shared" si="7"/>
        <v>0</v>
      </c>
      <c r="L44" s="139" t="s">
        <v>22</v>
      </c>
      <c r="M44" s="139" t="s">
        <v>1</v>
      </c>
      <c r="N44" s="139" t="s">
        <v>1</v>
      </c>
      <c r="O44" s="139">
        <v>0.02</v>
      </c>
      <c r="P44" s="139" t="s">
        <v>2</v>
      </c>
      <c r="Q44" s="140"/>
      <c r="R44" s="115">
        <f t="shared" si="8"/>
        <v>0</v>
      </c>
      <c r="S44" s="140">
        <v>1</v>
      </c>
      <c r="T44" s="141">
        <f t="shared" si="14"/>
        <v>20</v>
      </c>
      <c r="U44" s="140"/>
      <c r="V44" s="115">
        <f t="shared" si="9"/>
        <v>0</v>
      </c>
      <c r="W44" s="142"/>
      <c r="X44" s="142"/>
      <c r="Y44" s="142">
        <v>350</v>
      </c>
      <c r="Z44" s="142"/>
      <c r="AA44" s="142">
        <v>770</v>
      </c>
      <c r="AB44" s="142"/>
      <c r="AC44" s="143">
        <v>2597</v>
      </c>
      <c r="AD44" s="143"/>
      <c r="AE44" s="245">
        <f t="shared" si="10"/>
        <v>252.32958333333332</v>
      </c>
      <c r="AF44" s="141">
        <f t="shared" si="10"/>
        <v>0</v>
      </c>
      <c r="AG44" s="142">
        <v>358.74999999999994</v>
      </c>
      <c r="AH44" s="142">
        <v>147</v>
      </c>
      <c r="AI44" s="142"/>
      <c r="AJ44" s="142"/>
      <c r="AK44" s="142"/>
      <c r="AL44" s="144">
        <f t="shared" si="11"/>
        <v>272.32958333333329</v>
      </c>
      <c r="AM44" s="145">
        <f t="shared" si="3"/>
        <v>17.879583333333329</v>
      </c>
      <c r="AP44" s="31">
        <f t="shared" si="12"/>
        <v>0.6858490566037736</v>
      </c>
      <c r="AQ44" s="31" t="str">
        <f t="shared" si="13"/>
        <v/>
      </c>
    </row>
    <row r="45" spans="1:43" s="155" customFormat="1" ht="16.2" customHeight="1" thickTop="1" thickBot="1" x14ac:dyDescent="0.35">
      <c r="A45" s="146"/>
      <c r="B45" s="237"/>
      <c r="C45" s="238"/>
      <c r="D45" s="147" t="s">
        <v>94</v>
      </c>
      <c r="E45" s="109">
        <f>SUM(E12:E44)</f>
        <v>222346.11094799999</v>
      </c>
      <c r="F45" s="205"/>
      <c r="G45" s="206"/>
      <c r="H45" s="236"/>
      <c r="I45" s="109">
        <f>SUM(I12:I44)</f>
        <v>62306</v>
      </c>
      <c r="J45" s="109">
        <f>SUM(J12:J44)</f>
        <v>19812.11477172</v>
      </c>
      <c r="K45" s="109">
        <f>SUM(K12:K44)</f>
        <v>3403.6899999999991</v>
      </c>
      <c r="L45" s="146"/>
      <c r="M45" s="146"/>
      <c r="N45" s="146"/>
      <c r="O45" s="146"/>
      <c r="P45" s="146"/>
      <c r="Q45" s="148">
        <f t="shared" ref="Q45:V45" si="16">SUM(Q12:Q44)</f>
        <v>0</v>
      </c>
      <c r="R45" s="149">
        <f t="shared" si="16"/>
        <v>0</v>
      </c>
      <c r="S45" s="149">
        <f t="shared" si="16"/>
        <v>8</v>
      </c>
      <c r="T45" s="150">
        <f t="shared" si="16"/>
        <v>160</v>
      </c>
      <c r="U45" s="151">
        <f t="shared" si="16"/>
        <v>0</v>
      </c>
      <c r="V45" s="152">
        <f t="shared" si="16"/>
        <v>0</v>
      </c>
      <c r="W45" s="146"/>
      <c r="X45" s="146"/>
      <c r="Y45" s="146"/>
      <c r="Z45" s="146"/>
      <c r="AA45" s="146"/>
      <c r="AB45" s="146"/>
      <c r="AC45" s="153"/>
      <c r="AD45" s="153"/>
      <c r="AE45" s="154"/>
      <c r="AF45" s="154"/>
      <c r="AG45" s="153"/>
      <c r="AH45" s="153"/>
      <c r="AJ45" s="153"/>
      <c r="AK45" s="153"/>
      <c r="AL45" s="156">
        <f>SUM(AL12:AL44)</f>
        <v>11379.747272707589</v>
      </c>
      <c r="AM45" s="157">
        <f t="shared" ref="AM45" si="17">SUM(AM12:AM44)</f>
        <v>-8432.3674990124109</v>
      </c>
      <c r="AP45" s="2"/>
      <c r="AQ45" s="2"/>
    </row>
    <row r="46" spans="1:43" s="179" customFormat="1" ht="20.100000000000001" customHeight="1" x14ac:dyDescent="0.3">
      <c r="A46" s="186"/>
      <c r="B46" s="186"/>
      <c r="C46" s="186"/>
      <c r="D46" s="186"/>
      <c r="E46" s="187"/>
      <c r="F46" s="187"/>
      <c r="G46" s="187"/>
      <c r="H46" s="187"/>
      <c r="I46" s="187"/>
      <c r="J46" s="187"/>
      <c r="K46" s="187"/>
      <c r="L46" s="187"/>
      <c r="M46" s="187"/>
      <c r="AA46" s="188"/>
      <c r="AB46" s="188"/>
      <c r="AC46" s="188"/>
      <c r="AM46" s="189"/>
      <c r="AN46" s="189"/>
    </row>
    <row r="50" spans="1:8" ht="20.100000000000001" customHeight="1" x14ac:dyDescent="0.3">
      <c r="E50" s="190"/>
      <c r="F50" s="190"/>
      <c r="G50" s="190"/>
      <c r="H50" s="190"/>
    </row>
    <row r="51" spans="1:8" ht="20.100000000000001" customHeight="1" x14ac:dyDescent="0.3">
      <c r="A51" s="191"/>
      <c r="B51" s="191"/>
      <c r="C51" s="191"/>
      <c r="D51" s="191"/>
      <c r="E51" s="187"/>
      <c r="F51" s="187"/>
      <c r="G51" s="187"/>
      <c r="H51" s="187"/>
    </row>
    <row r="52" spans="1:8" ht="20.100000000000001" customHeight="1" x14ac:dyDescent="0.3">
      <c r="A52" s="191"/>
      <c r="B52" s="191"/>
      <c r="C52" s="191"/>
      <c r="D52" s="191"/>
    </row>
    <row r="53" spans="1:8" ht="20.100000000000001" customHeight="1" x14ac:dyDescent="0.3">
      <c r="A53" s="191"/>
      <c r="B53" s="191"/>
      <c r="C53" s="191"/>
      <c r="D53" s="191"/>
    </row>
    <row r="55" spans="1:8" ht="20.100000000000001" customHeight="1" x14ac:dyDescent="0.3">
      <c r="A55" s="191"/>
      <c r="B55" s="191"/>
      <c r="C55" s="191"/>
      <c r="D55" s="191"/>
    </row>
    <row r="56" spans="1:8" ht="20.100000000000001" customHeight="1" x14ac:dyDescent="0.3">
      <c r="A56" s="191"/>
      <c r="B56" s="191"/>
      <c r="C56" s="191"/>
      <c r="D56" s="191"/>
    </row>
    <row r="57" spans="1:8" ht="20.100000000000001" customHeight="1" x14ac:dyDescent="0.3">
      <c r="A57" s="191"/>
      <c r="B57" s="191"/>
      <c r="C57" s="191"/>
      <c r="D57" s="191"/>
    </row>
    <row r="58" spans="1:8" ht="20.100000000000001" customHeight="1" x14ac:dyDescent="0.3">
      <c r="A58" s="191"/>
      <c r="B58" s="191"/>
      <c r="C58" s="191"/>
      <c r="D58" s="191"/>
    </row>
    <row r="59" spans="1:8" ht="20.100000000000001" customHeight="1" x14ac:dyDescent="0.3">
      <c r="A59" s="191"/>
      <c r="B59" s="191"/>
      <c r="C59" s="191"/>
      <c r="D59" s="191"/>
    </row>
    <row r="60" spans="1:8" ht="20.100000000000001" customHeight="1" x14ac:dyDescent="0.3">
      <c r="A60" s="191"/>
      <c r="B60" s="191"/>
      <c r="C60" s="191"/>
      <c r="D60" s="191"/>
    </row>
    <row r="61" spans="1:8" ht="20.100000000000001" customHeight="1" x14ac:dyDescent="0.3">
      <c r="A61" s="191"/>
      <c r="B61" s="191"/>
      <c r="C61" s="191"/>
      <c r="D61" s="191"/>
    </row>
    <row r="62" spans="1:8" ht="20.100000000000001" customHeight="1" x14ac:dyDescent="0.3">
      <c r="A62" s="191"/>
      <c r="B62" s="191"/>
      <c r="C62" s="191"/>
      <c r="D62" s="191"/>
    </row>
    <row r="63" spans="1:8" ht="20.100000000000001" customHeight="1" x14ac:dyDescent="0.3">
      <c r="A63" s="191"/>
      <c r="B63" s="191"/>
      <c r="C63" s="191"/>
      <c r="D63" s="191"/>
    </row>
    <row r="64" spans="1:8" ht="20.100000000000001" customHeight="1" x14ac:dyDescent="0.3">
      <c r="A64" s="191"/>
      <c r="B64" s="191"/>
      <c r="C64" s="191"/>
      <c r="D64" s="191"/>
    </row>
    <row r="65" spans="1:4" ht="20.100000000000001" customHeight="1" x14ac:dyDescent="0.3">
      <c r="A65" s="191"/>
      <c r="B65" s="191"/>
      <c r="C65" s="191"/>
      <c r="D65" s="191"/>
    </row>
    <row r="66" spans="1:4" ht="20.100000000000001" customHeight="1" x14ac:dyDescent="0.3">
      <c r="A66" s="191"/>
      <c r="B66" s="191"/>
      <c r="C66" s="191"/>
      <c r="D66" s="191"/>
    </row>
    <row r="67" spans="1:4" ht="20.100000000000001" customHeight="1" x14ac:dyDescent="0.3">
      <c r="A67" s="191"/>
      <c r="B67" s="191"/>
      <c r="C67" s="191"/>
      <c r="D67" s="191"/>
    </row>
    <row r="68" spans="1:4" ht="20.100000000000001" customHeight="1" x14ac:dyDescent="0.3">
      <c r="A68" s="191"/>
      <c r="B68" s="191"/>
      <c r="C68" s="191"/>
      <c r="D68" s="191"/>
    </row>
    <row r="69" spans="1:4" ht="20.100000000000001" customHeight="1" x14ac:dyDescent="0.3">
      <c r="A69" s="191"/>
      <c r="B69" s="191"/>
      <c r="C69" s="191"/>
      <c r="D69" s="191"/>
    </row>
    <row r="70" spans="1:4" ht="20.100000000000001" customHeight="1" x14ac:dyDescent="0.3">
      <c r="A70" s="191"/>
      <c r="B70" s="191"/>
      <c r="C70" s="191"/>
      <c r="D70" s="191"/>
    </row>
    <row r="71" spans="1:4" ht="20.100000000000001" customHeight="1" x14ac:dyDescent="0.3">
      <c r="A71" s="191"/>
      <c r="B71" s="191"/>
      <c r="C71" s="191"/>
      <c r="D71" s="191"/>
    </row>
    <row r="72" spans="1:4" ht="20.100000000000001" customHeight="1" x14ac:dyDescent="0.3">
      <c r="A72" s="191"/>
      <c r="B72" s="191"/>
      <c r="C72" s="191"/>
      <c r="D72" s="191"/>
    </row>
    <row r="73" spans="1:4" ht="20.100000000000001" customHeight="1" x14ac:dyDescent="0.3">
      <c r="A73" s="191"/>
      <c r="B73" s="191"/>
      <c r="C73" s="191"/>
      <c r="D73" s="191"/>
    </row>
    <row r="74" spans="1:4" ht="20.100000000000001" customHeight="1" x14ac:dyDescent="0.3">
      <c r="A74" s="191"/>
      <c r="B74" s="191"/>
      <c r="C74" s="191"/>
      <c r="D74" s="191"/>
    </row>
    <row r="75" spans="1:4" ht="20.100000000000001" customHeight="1" x14ac:dyDescent="0.3">
      <c r="A75" s="191"/>
      <c r="B75" s="191"/>
      <c r="C75" s="191"/>
      <c r="D75" s="191"/>
    </row>
    <row r="76" spans="1:4" ht="20.100000000000001" customHeight="1" x14ac:dyDescent="0.3">
      <c r="A76" s="191"/>
      <c r="B76" s="191"/>
      <c r="C76" s="191"/>
      <c r="D76" s="191"/>
    </row>
    <row r="77" spans="1:4" ht="20.100000000000001" customHeight="1" x14ac:dyDescent="0.3">
      <c r="A77" s="191"/>
      <c r="B77" s="191"/>
      <c r="C77" s="191"/>
      <c r="D77" s="191"/>
    </row>
    <row r="78" spans="1:4" ht="20.100000000000001" customHeight="1" x14ac:dyDescent="0.3">
      <c r="A78" s="191"/>
      <c r="B78" s="191"/>
      <c r="C78" s="191"/>
      <c r="D78" s="191"/>
    </row>
    <row r="79" spans="1:4" ht="20.100000000000001" customHeight="1" x14ac:dyDescent="0.3">
      <c r="A79" s="191"/>
      <c r="B79" s="191"/>
      <c r="C79" s="191"/>
      <c r="D79" s="191"/>
    </row>
    <row r="80" spans="1:4" ht="20.100000000000001" customHeight="1" x14ac:dyDescent="0.3">
      <c r="A80" s="191"/>
      <c r="B80" s="191"/>
      <c r="C80" s="191"/>
      <c r="D80" s="191"/>
    </row>
    <row r="81" spans="1:4" ht="20.100000000000001" customHeight="1" x14ac:dyDescent="0.3">
      <c r="A81" s="191"/>
      <c r="B81" s="191"/>
      <c r="C81" s="191"/>
      <c r="D81" s="191"/>
    </row>
    <row r="82" spans="1:4" ht="20.100000000000001" customHeight="1" x14ac:dyDescent="0.3">
      <c r="A82" s="191"/>
      <c r="B82" s="191"/>
      <c r="C82" s="191"/>
      <c r="D82" s="191"/>
    </row>
    <row r="83" spans="1:4" ht="20.100000000000001" customHeight="1" x14ac:dyDescent="0.3">
      <c r="A83" s="191"/>
      <c r="B83" s="191"/>
      <c r="C83" s="191"/>
      <c r="D83" s="191"/>
    </row>
    <row r="84" spans="1:4" ht="20.100000000000001" customHeight="1" x14ac:dyDescent="0.3">
      <c r="A84" s="191"/>
      <c r="B84" s="191"/>
      <c r="C84" s="191"/>
      <c r="D84" s="191"/>
    </row>
    <row r="85" spans="1:4" ht="20.100000000000001" customHeight="1" x14ac:dyDescent="0.3">
      <c r="A85" s="191"/>
      <c r="B85" s="191"/>
      <c r="C85" s="191"/>
      <c r="D85" s="191"/>
    </row>
    <row r="86" spans="1:4" ht="20.100000000000001" customHeight="1" x14ac:dyDescent="0.3">
      <c r="A86" s="191"/>
      <c r="B86" s="191"/>
      <c r="C86" s="191"/>
      <c r="D86" s="191"/>
    </row>
    <row r="87" spans="1:4" ht="20.100000000000001" customHeight="1" x14ac:dyDescent="0.3">
      <c r="A87" s="191"/>
      <c r="B87" s="191"/>
      <c r="C87" s="191"/>
      <c r="D87" s="191"/>
    </row>
    <row r="88" spans="1:4" ht="20.100000000000001" customHeight="1" x14ac:dyDescent="0.3">
      <c r="A88" s="191"/>
      <c r="B88" s="191"/>
      <c r="C88" s="191"/>
      <c r="D88" s="191"/>
    </row>
    <row r="89" spans="1:4" ht="20.100000000000001" customHeight="1" x14ac:dyDescent="0.3">
      <c r="A89" s="191"/>
      <c r="B89" s="191"/>
      <c r="C89" s="191"/>
      <c r="D89" s="191"/>
    </row>
    <row r="90" spans="1:4" ht="20.100000000000001" customHeight="1" x14ac:dyDescent="0.3">
      <c r="A90" s="191"/>
      <c r="B90" s="191"/>
      <c r="C90" s="191"/>
      <c r="D90" s="191"/>
    </row>
    <row r="91" spans="1:4" ht="20.100000000000001" customHeight="1" x14ac:dyDescent="0.3">
      <c r="A91" s="191"/>
      <c r="B91" s="191"/>
      <c r="C91" s="191"/>
      <c r="D91" s="191"/>
    </row>
    <row r="92" spans="1:4" ht="20.100000000000001" customHeight="1" x14ac:dyDescent="0.3">
      <c r="A92" s="191"/>
      <c r="B92" s="191"/>
      <c r="C92" s="191"/>
      <c r="D92" s="191"/>
    </row>
    <row r="93" spans="1:4" ht="20.100000000000001" customHeight="1" x14ac:dyDescent="0.3">
      <c r="A93" s="191"/>
      <c r="B93" s="191"/>
      <c r="C93" s="191"/>
      <c r="D93" s="191"/>
    </row>
    <row r="94" spans="1:4" ht="20.100000000000001" customHeight="1" x14ac:dyDescent="0.3">
      <c r="A94" s="191"/>
      <c r="B94" s="191"/>
      <c r="C94" s="191"/>
      <c r="D94" s="191"/>
    </row>
    <row r="95" spans="1:4" ht="20.100000000000001" customHeight="1" x14ac:dyDescent="0.3">
      <c r="A95" s="191"/>
      <c r="B95" s="191"/>
      <c r="C95" s="191"/>
      <c r="D95" s="191"/>
    </row>
    <row r="96" spans="1:4" ht="20.100000000000001" customHeight="1" x14ac:dyDescent="0.3">
      <c r="A96" s="191"/>
      <c r="B96" s="191"/>
      <c r="C96" s="191"/>
      <c r="D96" s="191"/>
    </row>
    <row r="97" spans="1:4" ht="20.100000000000001" customHeight="1" x14ac:dyDescent="0.3">
      <c r="A97" s="191"/>
      <c r="B97" s="191"/>
      <c r="C97" s="191"/>
      <c r="D97" s="191"/>
    </row>
    <row r="98" spans="1:4" ht="20.100000000000001" customHeight="1" x14ac:dyDescent="0.3">
      <c r="A98" s="191"/>
      <c r="B98" s="191"/>
      <c r="C98" s="191"/>
      <c r="D98" s="191"/>
    </row>
    <row r="99" spans="1:4" ht="20.100000000000001" customHeight="1" x14ac:dyDescent="0.3">
      <c r="A99" s="191"/>
      <c r="B99" s="191"/>
      <c r="C99" s="191"/>
      <c r="D99" s="191"/>
    </row>
    <row r="100" spans="1:4" ht="20.100000000000001" customHeight="1" x14ac:dyDescent="0.3">
      <c r="A100" s="191"/>
      <c r="B100" s="191"/>
      <c r="C100" s="191"/>
      <c r="D100" s="191"/>
    </row>
    <row r="101" spans="1:4" ht="20.100000000000001" customHeight="1" x14ac:dyDescent="0.3">
      <c r="A101" s="191"/>
      <c r="B101" s="191"/>
      <c r="C101" s="191"/>
      <c r="D101" s="191"/>
    </row>
    <row r="102" spans="1:4" ht="20.100000000000001" customHeight="1" x14ac:dyDescent="0.3">
      <c r="A102" s="191"/>
      <c r="B102" s="191"/>
      <c r="C102" s="191"/>
      <c r="D102" s="191"/>
    </row>
    <row r="103" spans="1:4" ht="20.100000000000001" customHeight="1" x14ac:dyDescent="0.3">
      <c r="A103" s="191"/>
      <c r="B103" s="191"/>
      <c r="C103" s="191"/>
      <c r="D103" s="191"/>
    </row>
    <row r="104" spans="1:4" ht="20.100000000000001" customHeight="1" x14ac:dyDescent="0.3">
      <c r="A104" s="191"/>
      <c r="B104" s="191"/>
      <c r="C104" s="191"/>
      <c r="D104" s="191"/>
    </row>
    <row r="105" spans="1:4" ht="20.100000000000001" customHeight="1" x14ac:dyDescent="0.3">
      <c r="A105" s="191"/>
      <c r="B105" s="191"/>
      <c r="C105" s="191"/>
      <c r="D105" s="191"/>
    </row>
    <row r="106" spans="1:4" ht="20.100000000000001" customHeight="1" x14ac:dyDescent="0.3">
      <c r="A106" s="191"/>
      <c r="B106" s="191"/>
      <c r="C106" s="191"/>
      <c r="D106" s="191"/>
    </row>
    <row r="107" spans="1:4" ht="20.100000000000001" customHeight="1" x14ac:dyDescent="0.3">
      <c r="A107" s="191"/>
      <c r="B107" s="191"/>
      <c r="C107" s="191"/>
      <c r="D107" s="191"/>
    </row>
    <row r="108" spans="1:4" ht="20.100000000000001" customHeight="1" x14ac:dyDescent="0.3">
      <c r="A108" s="191"/>
      <c r="B108" s="191"/>
      <c r="C108" s="191"/>
      <c r="D108" s="191"/>
    </row>
    <row r="109" spans="1:4" ht="20.100000000000001" customHeight="1" x14ac:dyDescent="0.3">
      <c r="A109" s="191"/>
      <c r="B109" s="191"/>
      <c r="C109" s="191"/>
      <c r="D109" s="191"/>
    </row>
    <row r="110" spans="1:4" ht="20.100000000000001" customHeight="1" x14ac:dyDescent="0.3">
      <c r="A110" s="191"/>
      <c r="B110" s="191"/>
      <c r="C110" s="191"/>
      <c r="D110" s="191"/>
    </row>
    <row r="111" spans="1:4" ht="20.100000000000001" customHeight="1" x14ac:dyDescent="0.3">
      <c r="A111" s="191"/>
      <c r="B111" s="191"/>
      <c r="C111" s="191"/>
      <c r="D111" s="191"/>
    </row>
    <row r="112" spans="1:4" ht="20.100000000000001" customHeight="1" x14ac:dyDescent="0.3">
      <c r="A112" s="191"/>
      <c r="B112" s="191"/>
      <c r="C112" s="191"/>
      <c r="D112" s="191"/>
    </row>
    <row r="113" spans="1:4" ht="20.100000000000001" customHeight="1" x14ac:dyDescent="0.3">
      <c r="A113" s="191"/>
      <c r="B113" s="191"/>
      <c r="C113" s="191"/>
      <c r="D113" s="191"/>
    </row>
    <row r="114" spans="1:4" ht="20.100000000000001" customHeight="1" x14ac:dyDescent="0.3">
      <c r="A114" s="191"/>
      <c r="B114" s="191"/>
      <c r="C114" s="191"/>
      <c r="D114" s="191"/>
    </row>
    <row r="115" spans="1:4" ht="20.100000000000001" customHeight="1" x14ac:dyDescent="0.3">
      <c r="A115" s="191"/>
      <c r="B115" s="191"/>
      <c r="C115" s="191"/>
      <c r="D115" s="191"/>
    </row>
    <row r="116" spans="1:4" ht="20.100000000000001" customHeight="1" x14ac:dyDescent="0.3">
      <c r="A116" s="191"/>
      <c r="B116" s="191"/>
      <c r="C116" s="191"/>
      <c r="D116" s="191"/>
    </row>
    <row r="117" spans="1:4" ht="20.100000000000001" customHeight="1" x14ac:dyDescent="0.3">
      <c r="A117" s="191"/>
      <c r="B117" s="191"/>
      <c r="C117" s="191"/>
      <c r="D117" s="191"/>
    </row>
    <row r="118" spans="1:4" ht="20.100000000000001" customHeight="1" x14ac:dyDescent="0.3">
      <c r="A118" s="191"/>
      <c r="B118" s="191"/>
      <c r="C118" s="191"/>
      <c r="D118" s="191"/>
    </row>
    <row r="119" spans="1:4" ht="20.100000000000001" customHeight="1" x14ac:dyDescent="0.3">
      <c r="A119" s="191"/>
      <c r="B119" s="191"/>
      <c r="C119" s="191"/>
      <c r="D119" s="191"/>
    </row>
    <row r="120" spans="1:4" ht="20.100000000000001" customHeight="1" x14ac:dyDescent="0.3">
      <c r="A120" s="191"/>
      <c r="B120" s="191"/>
      <c r="C120" s="191"/>
      <c r="D120" s="191"/>
    </row>
    <row r="121" spans="1:4" ht="20.100000000000001" customHeight="1" x14ac:dyDescent="0.3">
      <c r="A121" s="191"/>
      <c r="B121" s="191"/>
      <c r="C121" s="191"/>
      <c r="D121" s="191"/>
    </row>
    <row r="122" spans="1:4" ht="20.100000000000001" customHeight="1" x14ac:dyDescent="0.3">
      <c r="A122" s="191"/>
      <c r="B122" s="191"/>
      <c r="C122" s="191"/>
      <c r="D122" s="191"/>
    </row>
    <row r="123" spans="1:4" ht="20.100000000000001" customHeight="1" x14ac:dyDescent="0.3">
      <c r="A123" s="191"/>
      <c r="B123" s="191"/>
      <c r="C123" s="191"/>
      <c r="D123" s="191"/>
    </row>
    <row r="124" spans="1:4" ht="20.100000000000001" customHeight="1" x14ac:dyDescent="0.3">
      <c r="A124" s="191"/>
      <c r="B124" s="191"/>
      <c r="C124" s="191"/>
      <c r="D124" s="191"/>
    </row>
    <row r="125" spans="1:4" ht="20.100000000000001" customHeight="1" x14ac:dyDescent="0.3">
      <c r="A125" s="191"/>
      <c r="B125" s="191"/>
      <c r="C125" s="191"/>
      <c r="D125" s="191"/>
    </row>
    <row r="126" spans="1:4" ht="20.100000000000001" customHeight="1" x14ac:dyDescent="0.3">
      <c r="A126" s="191"/>
      <c r="B126" s="191"/>
      <c r="C126" s="191"/>
      <c r="D126" s="191"/>
    </row>
    <row r="127" spans="1:4" ht="20.100000000000001" customHeight="1" x14ac:dyDescent="0.3">
      <c r="A127" s="191"/>
      <c r="B127" s="191"/>
      <c r="C127" s="191"/>
      <c r="D127" s="191"/>
    </row>
    <row r="128" spans="1:4" ht="20.100000000000001" customHeight="1" x14ac:dyDescent="0.3">
      <c r="A128" s="191"/>
      <c r="B128" s="191"/>
      <c r="C128" s="191"/>
      <c r="D128" s="191"/>
    </row>
    <row r="129" spans="1:4" ht="20.100000000000001" customHeight="1" x14ac:dyDescent="0.3">
      <c r="A129" s="191"/>
      <c r="B129" s="191"/>
      <c r="C129" s="191"/>
      <c r="D129" s="191"/>
    </row>
    <row r="130" spans="1:4" ht="20.100000000000001" customHeight="1" x14ac:dyDescent="0.3">
      <c r="A130" s="191"/>
      <c r="B130" s="191"/>
      <c r="C130" s="191"/>
      <c r="D130" s="191"/>
    </row>
    <row r="131" spans="1:4" ht="20.100000000000001" customHeight="1" x14ac:dyDescent="0.3">
      <c r="A131" s="191"/>
      <c r="B131" s="191"/>
      <c r="C131" s="191"/>
      <c r="D131" s="191"/>
    </row>
    <row r="132" spans="1:4" ht="20.100000000000001" customHeight="1" x14ac:dyDescent="0.3">
      <c r="A132" s="191"/>
      <c r="B132" s="191"/>
      <c r="C132" s="191"/>
      <c r="D132" s="191"/>
    </row>
    <row r="133" spans="1:4" ht="20.100000000000001" customHeight="1" x14ac:dyDescent="0.3">
      <c r="A133" s="191"/>
      <c r="B133" s="191"/>
      <c r="C133" s="191"/>
      <c r="D133" s="191"/>
    </row>
    <row r="134" spans="1:4" ht="20.100000000000001" customHeight="1" x14ac:dyDescent="0.3">
      <c r="A134" s="191"/>
      <c r="B134" s="191"/>
      <c r="C134" s="191"/>
      <c r="D134" s="191"/>
    </row>
    <row r="135" spans="1:4" ht="20.100000000000001" customHeight="1" x14ac:dyDescent="0.3">
      <c r="A135" s="191"/>
      <c r="B135" s="191"/>
      <c r="C135" s="191"/>
      <c r="D135" s="191"/>
    </row>
    <row r="136" spans="1:4" ht="20.100000000000001" customHeight="1" x14ac:dyDescent="0.3">
      <c r="A136" s="191"/>
      <c r="B136" s="191"/>
      <c r="C136" s="191"/>
      <c r="D136" s="191"/>
    </row>
    <row r="137" spans="1:4" ht="20.100000000000001" customHeight="1" x14ac:dyDescent="0.3">
      <c r="A137" s="191"/>
      <c r="B137" s="191"/>
      <c r="C137" s="191"/>
      <c r="D137" s="191"/>
    </row>
    <row r="138" spans="1:4" ht="20.100000000000001" customHeight="1" x14ac:dyDescent="0.3">
      <c r="A138" s="191"/>
      <c r="B138" s="191"/>
      <c r="C138" s="191"/>
      <c r="D138" s="191"/>
    </row>
    <row r="139" spans="1:4" ht="20.100000000000001" customHeight="1" x14ac:dyDescent="0.3">
      <c r="A139" s="191"/>
      <c r="B139" s="191"/>
      <c r="C139" s="191"/>
      <c r="D139" s="191"/>
    </row>
    <row r="140" spans="1:4" ht="20.100000000000001" customHeight="1" x14ac:dyDescent="0.3">
      <c r="A140" s="191"/>
      <c r="B140" s="191"/>
      <c r="C140" s="191"/>
      <c r="D140" s="191"/>
    </row>
    <row r="141" spans="1:4" ht="20.100000000000001" customHeight="1" x14ac:dyDescent="0.3">
      <c r="A141" s="191"/>
      <c r="B141" s="191"/>
      <c r="C141" s="191"/>
      <c r="D141" s="191"/>
    </row>
    <row r="142" spans="1:4" ht="20.100000000000001" customHeight="1" x14ac:dyDescent="0.3">
      <c r="A142" s="191"/>
      <c r="B142" s="191"/>
      <c r="C142" s="191"/>
      <c r="D142" s="191"/>
    </row>
    <row r="143" spans="1:4" ht="20.100000000000001" customHeight="1" x14ac:dyDescent="0.3">
      <c r="A143" s="191"/>
      <c r="B143" s="191"/>
      <c r="C143" s="191"/>
      <c r="D143" s="191"/>
    </row>
    <row r="144" spans="1:4" ht="20.100000000000001" customHeight="1" x14ac:dyDescent="0.3">
      <c r="A144" s="191"/>
      <c r="B144" s="191"/>
      <c r="C144" s="191"/>
      <c r="D144" s="191"/>
    </row>
    <row r="145" spans="1:4" ht="20.100000000000001" customHeight="1" x14ac:dyDescent="0.3">
      <c r="A145" s="191"/>
      <c r="B145" s="191"/>
      <c r="C145" s="191"/>
      <c r="D145" s="191"/>
    </row>
    <row r="146" spans="1:4" ht="20.100000000000001" customHeight="1" x14ac:dyDescent="0.3">
      <c r="A146" s="191"/>
      <c r="B146" s="191"/>
      <c r="C146" s="191"/>
      <c r="D146" s="191"/>
    </row>
    <row r="147" spans="1:4" ht="20.100000000000001" customHeight="1" x14ac:dyDescent="0.3">
      <c r="A147" s="191"/>
      <c r="B147" s="191"/>
      <c r="C147" s="191"/>
      <c r="D147" s="191"/>
    </row>
    <row r="148" spans="1:4" ht="20.100000000000001" customHeight="1" x14ac:dyDescent="0.3">
      <c r="A148" s="191"/>
      <c r="B148" s="191"/>
      <c r="C148" s="191"/>
      <c r="D148" s="191"/>
    </row>
    <row r="149" spans="1:4" ht="20.100000000000001" customHeight="1" x14ac:dyDescent="0.3">
      <c r="A149" s="191"/>
      <c r="B149" s="191"/>
      <c r="C149" s="191"/>
      <c r="D149" s="191"/>
    </row>
    <row r="150" spans="1:4" ht="20.100000000000001" customHeight="1" x14ac:dyDescent="0.3">
      <c r="A150" s="191"/>
      <c r="B150" s="191"/>
      <c r="C150" s="191"/>
      <c r="D150" s="191"/>
    </row>
    <row r="151" spans="1:4" ht="20.100000000000001" customHeight="1" x14ac:dyDescent="0.3">
      <c r="A151" s="191"/>
      <c r="B151" s="191"/>
      <c r="C151" s="191"/>
      <c r="D151" s="191"/>
    </row>
    <row r="152" spans="1:4" ht="20.100000000000001" customHeight="1" x14ac:dyDescent="0.3">
      <c r="A152" s="191"/>
      <c r="B152" s="191"/>
      <c r="C152" s="191"/>
      <c r="D152" s="191"/>
    </row>
    <row r="153" spans="1:4" ht="20.100000000000001" customHeight="1" x14ac:dyDescent="0.3">
      <c r="A153" s="191"/>
      <c r="B153" s="191"/>
      <c r="C153" s="191"/>
      <c r="D153" s="191"/>
    </row>
    <row r="154" spans="1:4" ht="20.100000000000001" customHeight="1" x14ac:dyDescent="0.3">
      <c r="A154" s="191"/>
      <c r="B154" s="191"/>
      <c r="C154" s="191"/>
      <c r="D154" s="191"/>
    </row>
    <row r="155" spans="1:4" ht="20.100000000000001" customHeight="1" x14ac:dyDescent="0.3">
      <c r="A155" s="191"/>
      <c r="B155" s="191"/>
      <c r="C155" s="191"/>
      <c r="D155" s="191"/>
    </row>
    <row r="156" spans="1:4" ht="20.100000000000001" customHeight="1" x14ac:dyDescent="0.3">
      <c r="A156" s="191"/>
      <c r="B156" s="191"/>
      <c r="C156" s="191"/>
      <c r="D156" s="191"/>
    </row>
    <row r="157" spans="1:4" ht="20.100000000000001" customHeight="1" x14ac:dyDescent="0.3">
      <c r="A157" s="191"/>
      <c r="B157" s="191"/>
      <c r="C157" s="191"/>
      <c r="D157" s="191"/>
    </row>
    <row r="158" spans="1:4" ht="20.100000000000001" customHeight="1" x14ac:dyDescent="0.3">
      <c r="A158" s="191"/>
      <c r="B158" s="191"/>
      <c r="C158" s="191"/>
      <c r="D158" s="191"/>
    </row>
    <row r="159" spans="1:4" ht="20.100000000000001" customHeight="1" x14ac:dyDescent="0.3">
      <c r="A159" s="191"/>
      <c r="B159" s="191"/>
      <c r="C159" s="191"/>
      <c r="D159" s="191"/>
    </row>
    <row r="160" spans="1:4" ht="20.100000000000001" customHeight="1" x14ac:dyDescent="0.3">
      <c r="A160" s="191"/>
      <c r="B160" s="191"/>
      <c r="C160" s="191"/>
      <c r="D160" s="191"/>
    </row>
    <row r="161" spans="1:4" ht="20.100000000000001" customHeight="1" x14ac:dyDescent="0.3">
      <c r="A161" s="191"/>
      <c r="B161" s="191"/>
      <c r="C161" s="191"/>
      <c r="D161" s="191"/>
    </row>
    <row r="162" spans="1:4" ht="20.100000000000001" customHeight="1" x14ac:dyDescent="0.3">
      <c r="A162" s="191"/>
      <c r="B162" s="191"/>
      <c r="C162" s="191"/>
      <c r="D162" s="191"/>
    </row>
    <row r="163" spans="1:4" ht="20.100000000000001" customHeight="1" x14ac:dyDescent="0.3">
      <c r="A163" s="191"/>
      <c r="B163" s="191"/>
      <c r="C163" s="191"/>
      <c r="D163" s="191"/>
    </row>
    <row r="164" spans="1:4" ht="20.100000000000001" customHeight="1" x14ac:dyDescent="0.3">
      <c r="A164" s="191"/>
      <c r="B164" s="191"/>
      <c r="C164" s="191"/>
      <c r="D164" s="191"/>
    </row>
    <row r="165" spans="1:4" ht="20.100000000000001" customHeight="1" x14ac:dyDescent="0.3">
      <c r="A165" s="191"/>
      <c r="B165" s="191"/>
      <c r="C165" s="191"/>
      <c r="D165" s="191"/>
    </row>
    <row r="166" spans="1:4" ht="20.100000000000001" customHeight="1" x14ac:dyDescent="0.3">
      <c r="A166" s="191"/>
      <c r="B166" s="191"/>
      <c r="C166" s="191"/>
      <c r="D166" s="191"/>
    </row>
    <row r="167" spans="1:4" ht="20.100000000000001" customHeight="1" x14ac:dyDescent="0.3">
      <c r="A167" s="191"/>
      <c r="B167" s="191"/>
      <c r="C167" s="191"/>
      <c r="D167" s="191"/>
    </row>
    <row r="168" spans="1:4" ht="20.100000000000001" customHeight="1" x14ac:dyDescent="0.3">
      <c r="A168" s="191"/>
      <c r="B168" s="191"/>
      <c r="C168" s="191"/>
      <c r="D168" s="191"/>
    </row>
    <row r="169" spans="1:4" ht="20.100000000000001" customHeight="1" x14ac:dyDescent="0.3">
      <c r="A169" s="191"/>
      <c r="B169" s="191"/>
      <c r="C169" s="191"/>
      <c r="D169" s="191"/>
    </row>
    <row r="170" spans="1:4" ht="20.100000000000001" customHeight="1" x14ac:dyDescent="0.3">
      <c r="A170" s="191"/>
      <c r="B170" s="191"/>
      <c r="C170" s="191"/>
      <c r="D170" s="191"/>
    </row>
    <row r="171" spans="1:4" ht="20.100000000000001" customHeight="1" x14ac:dyDescent="0.3">
      <c r="A171" s="191"/>
      <c r="B171" s="191"/>
      <c r="C171" s="191"/>
      <c r="D171" s="191"/>
    </row>
    <row r="172" spans="1:4" ht="20.100000000000001" customHeight="1" x14ac:dyDescent="0.3">
      <c r="A172" s="191"/>
      <c r="B172" s="191"/>
      <c r="C172" s="191"/>
      <c r="D172" s="191"/>
    </row>
    <row r="173" spans="1:4" ht="20.100000000000001" customHeight="1" x14ac:dyDescent="0.3">
      <c r="A173" s="191"/>
      <c r="B173" s="191"/>
      <c r="C173" s="191"/>
      <c r="D173" s="191"/>
    </row>
    <row r="174" spans="1:4" ht="20.100000000000001" customHeight="1" x14ac:dyDescent="0.3">
      <c r="A174" s="191"/>
      <c r="B174" s="191"/>
      <c r="C174" s="191"/>
      <c r="D174" s="191"/>
    </row>
    <row r="175" spans="1:4" ht="20.100000000000001" customHeight="1" x14ac:dyDescent="0.3">
      <c r="A175" s="191"/>
      <c r="B175" s="191"/>
      <c r="C175" s="191"/>
      <c r="D175" s="191"/>
    </row>
    <row r="176" spans="1:4" ht="20.100000000000001" customHeight="1" x14ac:dyDescent="0.3">
      <c r="A176" s="191"/>
      <c r="B176" s="191"/>
      <c r="C176" s="191"/>
      <c r="D176" s="191"/>
    </row>
    <row r="177" spans="1:4" ht="20.100000000000001" customHeight="1" x14ac:dyDescent="0.3">
      <c r="A177" s="191"/>
      <c r="B177" s="191"/>
      <c r="C177" s="191"/>
      <c r="D177" s="191"/>
    </row>
    <row r="178" spans="1:4" ht="20.100000000000001" customHeight="1" x14ac:dyDescent="0.3">
      <c r="A178" s="191"/>
      <c r="B178" s="191"/>
      <c r="C178" s="191"/>
      <c r="D178" s="191"/>
    </row>
    <row r="179" spans="1:4" ht="20.100000000000001" customHeight="1" x14ac:dyDescent="0.3">
      <c r="A179" s="191"/>
      <c r="B179" s="191"/>
      <c r="C179" s="191"/>
      <c r="D179" s="191"/>
    </row>
    <row r="180" spans="1:4" ht="20.100000000000001" customHeight="1" x14ac:dyDescent="0.3">
      <c r="A180" s="191"/>
      <c r="B180" s="191"/>
      <c r="C180" s="191"/>
      <c r="D180" s="191"/>
    </row>
    <row r="181" spans="1:4" ht="20.100000000000001" customHeight="1" x14ac:dyDescent="0.3">
      <c r="A181" s="191"/>
      <c r="B181" s="191"/>
      <c r="C181" s="191"/>
      <c r="D181" s="191"/>
    </row>
    <row r="182" spans="1:4" ht="20.100000000000001" customHeight="1" x14ac:dyDescent="0.3">
      <c r="A182" s="191"/>
      <c r="B182" s="191"/>
      <c r="C182" s="191"/>
      <c r="D182" s="191"/>
    </row>
    <row r="183" spans="1:4" ht="20.100000000000001" customHeight="1" x14ac:dyDescent="0.3">
      <c r="A183" s="191"/>
      <c r="B183" s="191"/>
      <c r="C183" s="191"/>
      <c r="D183" s="191"/>
    </row>
    <row r="184" spans="1:4" ht="20.100000000000001" customHeight="1" x14ac:dyDescent="0.3">
      <c r="A184" s="191"/>
      <c r="B184" s="191"/>
      <c r="C184" s="191"/>
      <c r="D184" s="191"/>
    </row>
    <row r="185" spans="1:4" ht="20.100000000000001" customHeight="1" x14ac:dyDescent="0.3">
      <c r="A185" s="191"/>
      <c r="B185" s="191"/>
      <c r="C185" s="191"/>
      <c r="D185" s="191"/>
    </row>
    <row r="186" spans="1:4" ht="20.100000000000001" customHeight="1" x14ac:dyDescent="0.3">
      <c r="A186" s="191"/>
      <c r="B186" s="191"/>
      <c r="C186" s="191"/>
      <c r="D186" s="191"/>
    </row>
    <row r="187" spans="1:4" ht="20.100000000000001" customHeight="1" x14ac:dyDescent="0.3">
      <c r="A187" s="191"/>
      <c r="B187" s="191"/>
      <c r="C187" s="191"/>
      <c r="D187" s="191"/>
    </row>
    <row r="188" spans="1:4" ht="20.100000000000001" customHeight="1" x14ac:dyDescent="0.3">
      <c r="A188" s="191"/>
      <c r="B188" s="191"/>
      <c r="C188" s="191"/>
      <c r="D188" s="191"/>
    </row>
    <row r="189" spans="1:4" ht="20.100000000000001" customHeight="1" x14ac:dyDescent="0.3">
      <c r="A189" s="191"/>
      <c r="B189" s="191"/>
      <c r="C189" s="191"/>
      <c r="D189" s="191"/>
    </row>
    <row r="190" spans="1:4" ht="20.100000000000001" customHeight="1" x14ac:dyDescent="0.3">
      <c r="A190" s="191"/>
      <c r="B190" s="191"/>
      <c r="C190" s="191"/>
      <c r="D190" s="191"/>
    </row>
    <row r="191" spans="1:4" ht="20.100000000000001" customHeight="1" x14ac:dyDescent="0.3">
      <c r="A191" s="191"/>
      <c r="B191" s="191"/>
      <c r="C191" s="191"/>
      <c r="D191" s="191"/>
    </row>
    <row r="192" spans="1:4" ht="20.100000000000001" customHeight="1" x14ac:dyDescent="0.3">
      <c r="A192" s="191"/>
      <c r="B192" s="191"/>
      <c r="C192" s="191"/>
      <c r="D192" s="191"/>
    </row>
    <row r="193" spans="1:4" ht="20.100000000000001" customHeight="1" x14ac:dyDescent="0.3">
      <c r="A193" s="191"/>
      <c r="B193" s="191"/>
      <c r="C193" s="191"/>
      <c r="D193" s="191"/>
    </row>
    <row r="194" spans="1:4" ht="20.100000000000001" customHeight="1" x14ac:dyDescent="0.3">
      <c r="A194" s="191"/>
      <c r="B194" s="191"/>
      <c r="C194" s="191"/>
      <c r="D194" s="191"/>
    </row>
    <row r="195" spans="1:4" ht="20.100000000000001" customHeight="1" x14ac:dyDescent="0.3">
      <c r="A195" s="191"/>
      <c r="B195" s="191"/>
      <c r="C195" s="191"/>
      <c r="D195" s="191"/>
    </row>
    <row r="196" spans="1:4" ht="20.100000000000001" customHeight="1" x14ac:dyDescent="0.3">
      <c r="A196" s="191"/>
      <c r="B196" s="191"/>
      <c r="C196" s="191"/>
      <c r="D196" s="191"/>
    </row>
    <row r="197" spans="1:4" ht="20.100000000000001" customHeight="1" x14ac:dyDescent="0.3">
      <c r="A197" s="191"/>
      <c r="B197" s="191"/>
      <c r="C197" s="191"/>
      <c r="D197" s="191"/>
    </row>
    <row r="198" spans="1:4" ht="20.100000000000001" customHeight="1" x14ac:dyDescent="0.3">
      <c r="A198" s="191"/>
      <c r="B198" s="191"/>
      <c r="C198" s="191"/>
      <c r="D198" s="191"/>
    </row>
    <row r="199" spans="1:4" ht="20.100000000000001" customHeight="1" x14ac:dyDescent="0.3">
      <c r="A199" s="191"/>
      <c r="B199" s="191"/>
      <c r="C199" s="191"/>
      <c r="D199" s="191"/>
    </row>
    <row r="200" spans="1:4" ht="20.100000000000001" customHeight="1" x14ac:dyDescent="0.3">
      <c r="A200" s="191"/>
      <c r="B200" s="191"/>
      <c r="C200" s="191"/>
      <c r="D200" s="191"/>
    </row>
    <row r="201" spans="1:4" ht="20.100000000000001" customHeight="1" x14ac:dyDescent="0.3">
      <c r="A201" s="191"/>
      <c r="B201" s="191"/>
      <c r="C201" s="191"/>
      <c r="D201" s="191"/>
    </row>
    <row r="202" spans="1:4" ht="20.100000000000001" customHeight="1" x14ac:dyDescent="0.3">
      <c r="A202" s="191"/>
      <c r="B202" s="191"/>
      <c r="C202" s="191"/>
      <c r="D202" s="191"/>
    </row>
    <row r="203" spans="1:4" ht="20.100000000000001" customHeight="1" x14ac:dyDescent="0.3">
      <c r="A203" s="191"/>
      <c r="B203" s="191"/>
      <c r="C203" s="191"/>
      <c r="D203" s="191"/>
    </row>
    <row r="204" spans="1:4" ht="20.100000000000001" customHeight="1" x14ac:dyDescent="0.3">
      <c r="A204" s="191"/>
      <c r="B204" s="191"/>
      <c r="C204" s="191"/>
      <c r="D204" s="191"/>
    </row>
    <row r="205" spans="1:4" ht="20.100000000000001" customHeight="1" x14ac:dyDescent="0.3">
      <c r="A205" s="191"/>
      <c r="B205" s="191"/>
      <c r="C205" s="191"/>
      <c r="D205" s="191"/>
    </row>
    <row r="206" spans="1:4" ht="20.100000000000001" customHeight="1" x14ac:dyDescent="0.3">
      <c r="A206" s="191"/>
      <c r="B206" s="191"/>
      <c r="C206" s="191"/>
      <c r="D206" s="191"/>
    </row>
    <row r="207" spans="1:4" ht="20.100000000000001" customHeight="1" x14ac:dyDescent="0.3">
      <c r="A207" s="191"/>
      <c r="B207" s="191"/>
      <c r="C207" s="191"/>
      <c r="D207" s="191"/>
    </row>
    <row r="208" spans="1:4" ht="20.100000000000001" customHeight="1" x14ac:dyDescent="0.3">
      <c r="A208" s="191"/>
      <c r="B208" s="191"/>
      <c r="C208" s="191"/>
      <c r="D208" s="191"/>
    </row>
    <row r="209" spans="1:4" ht="20.100000000000001" customHeight="1" x14ac:dyDescent="0.3">
      <c r="A209" s="191"/>
      <c r="B209" s="191"/>
      <c r="C209" s="191"/>
      <c r="D209" s="191"/>
    </row>
    <row r="210" spans="1:4" ht="20.100000000000001" customHeight="1" x14ac:dyDescent="0.3">
      <c r="A210" s="191"/>
      <c r="B210" s="191"/>
      <c r="C210" s="191"/>
      <c r="D210" s="191"/>
    </row>
    <row r="211" spans="1:4" ht="20.100000000000001" customHeight="1" x14ac:dyDescent="0.3">
      <c r="A211" s="191"/>
      <c r="B211" s="191"/>
      <c r="C211" s="191"/>
      <c r="D211" s="191"/>
    </row>
    <row r="212" spans="1:4" ht="20.100000000000001" customHeight="1" x14ac:dyDescent="0.3">
      <c r="A212" s="191"/>
      <c r="B212" s="191"/>
      <c r="C212" s="191"/>
      <c r="D212" s="191"/>
    </row>
    <row r="213" spans="1:4" ht="20.100000000000001" customHeight="1" x14ac:dyDescent="0.3">
      <c r="A213" s="191"/>
      <c r="B213" s="191"/>
      <c r="C213" s="191"/>
      <c r="D213" s="191"/>
    </row>
    <row r="214" spans="1:4" ht="20.100000000000001" customHeight="1" x14ac:dyDescent="0.3">
      <c r="A214" s="191"/>
      <c r="B214" s="191"/>
      <c r="C214" s="191"/>
      <c r="D214" s="191"/>
    </row>
    <row r="215" spans="1:4" ht="20.100000000000001" customHeight="1" x14ac:dyDescent="0.3">
      <c r="A215" s="191"/>
      <c r="B215" s="191"/>
      <c r="C215" s="191"/>
      <c r="D215" s="191"/>
    </row>
    <row r="216" spans="1:4" ht="20.100000000000001" customHeight="1" x14ac:dyDescent="0.3">
      <c r="A216" s="191"/>
      <c r="B216" s="191"/>
      <c r="C216" s="191"/>
      <c r="D216" s="191"/>
    </row>
    <row r="217" spans="1:4" ht="20.100000000000001" customHeight="1" x14ac:dyDescent="0.3">
      <c r="A217" s="191"/>
      <c r="B217" s="191"/>
      <c r="C217" s="191"/>
      <c r="D217" s="191"/>
    </row>
    <row r="218" spans="1:4" ht="20.100000000000001" customHeight="1" x14ac:dyDescent="0.3">
      <c r="A218" s="191"/>
      <c r="B218" s="191"/>
      <c r="C218" s="191"/>
      <c r="D218" s="191"/>
    </row>
    <row r="219" spans="1:4" ht="20.100000000000001" customHeight="1" x14ac:dyDescent="0.3">
      <c r="A219" s="191"/>
      <c r="B219" s="191"/>
      <c r="C219" s="191"/>
      <c r="D219" s="191"/>
    </row>
    <row r="220" spans="1:4" ht="20.100000000000001" customHeight="1" x14ac:dyDescent="0.3">
      <c r="A220" s="191"/>
      <c r="B220" s="191"/>
      <c r="C220" s="191"/>
      <c r="D220" s="191"/>
    </row>
    <row r="221" spans="1:4" ht="20.100000000000001" customHeight="1" x14ac:dyDescent="0.3">
      <c r="A221" s="191"/>
      <c r="B221" s="191"/>
      <c r="C221" s="191"/>
      <c r="D221" s="191"/>
    </row>
    <row r="222" spans="1:4" ht="20.100000000000001" customHeight="1" x14ac:dyDescent="0.3">
      <c r="A222" s="191"/>
      <c r="B222" s="191"/>
      <c r="C222" s="191"/>
      <c r="D222" s="191"/>
    </row>
    <row r="223" spans="1:4" ht="20.100000000000001" customHeight="1" x14ac:dyDescent="0.3">
      <c r="A223" s="191"/>
      <c r="B223" s="191"/>
      <c r="C223" s="191"/>
      <c r="D223" s="191"/>
    </row>
    <row r="224" spans="1:4" ht="20.100000000000001" customHeight="1" x14ac:dyDescent="0.3">
      <c r="A224" s="191"/>
      <c r="B224" s="191"/>
      <c r="C224" s="191"/>
      <c r="D224" s="191"/>
    </row>
    <row r="225" spans="1:4" ht="20.100000000000001" customHeight="1" x14ac:dyDescent="0.3">
      <c r="A225" s="191"/>
      <c r="B225" s="191"/>
      <c r="C225" s="191"/>
      <c r="D225" s="191"/>
    </row>
    <row r="226" spans="1:4" ht="20.100000000000001" customHeight="1" x14ac:dyDescent="0.3">
      <c r="A226" s="191"/>
      <c r="B226" s="191"/>
      <c r="C226" s="191"/>
      <c r="D226" s="191"/>
    </row>
    <row r="227" spans="1:4" ht="20.100000000000001" customHeight="1" x14ac:dyDescent="0.3">
      <c r="A227" s="191"/>
      <c r="B227" s="191"/>
      <c r="C227" s="191"/>
      <c r="D227" s="191"/>
    </row>
    <row r="228" spans="1:4" ht="20.100000000000001" customHeight="1" x14ac:dyDescent="0.3">
      <c r="A228" s="191"/>
      <c r="B228" s="191"/>
      <c r="C228" s="191"/>
      <c r="D228" s="191"/>
    </row>
    <row r="229" spans="1:4" ht="20.100000000000001" customHeight="1" x14ac:dyDescent="0.3">
      <c r="A229" s="191"/>
      <c r="B229" s="191"/>
      <c r="C229" s="191"/>
      <c r="D229" s="191"/>
    </row>
    <row r="230" spans="1:4" ht="20.100000000000001" customHeight="1" x14ac:dyDescent="0.3">
      <c r="A230" s="191"/>
      <c r="B230" s="191"/>
      <c r="C230" s="191"/>
      <c r="D230" s="191"/>
    </row>
    <row r="231" spans="1:4" ht="20.100000000000001" customHeight="1" x14ac:dyDescent="0.3">
      <c r="A231" s="191"/>
      <c r="B231" s="191"/>
      <c r="C231" s="191"/>
      <c r="D231" s="191"/>
    </row>
    <row r="232" spans="1:4" ht="20.100000000000001" customHeight="1" x14ac:dyDescent="0.3">
      <c r="A232" s="191"/>
      <c r="B232" s="191"/>
      <c r="C232" s="191"/>
      <c r="D232" s="191"/>
    </row>
    <row r="233" spans="1:4" ht="20.100000000000001" customHeight="1" x14ac:dyDescent="0.3">
      <c r="A233" s="191"/>
      <c r="B233" s="191"/>
      <c r="C233" s="191"/>
      <c r="D233" s="191"/>
    </row>
    <row r="234" spans="1:4" ht="20.100000000000001" customHeight="1" x14ac:dyDescent="0.3">
      <c r="A234" s="191"/>
      <c r="B234" s="191"/>
      <c r="C234" s="191"/>
      <c r="D234" s="191"/>
    </row>
    <row r="235" spans="1:4" ht="20.100000000000001" customHeight="1" x14ac:dyDescent="0.3">
      <c r="A235" s="191"/>
      <c r="B235" s="191"/>
      <c r="C235" s="191"/>
      <c r="D235" s="191"/>
    </row>
    <row r="236" spans="1:4" ht="20.100000000000001" customHeight="1" x14ac:dyDescent="0.3">
      <c r="A236" s="191"/>
      <c r="B236" s="191"/>
      <c r="C236" s="191"/>
      <c r="D236" s="191"/>
    </row>
    <row r="237" spans="1:4" ht="20.100000000000001" customHeight="1" x14ac:dyDescent="0.3">
      <c r="A237" s="191"/>
      <c r="B237" s="191"/>
      <c r="C237" s="191"/>
      <c r="D237" s="191"/>
    </row>
    <row r="238" spans="1:4" ht="20.100000000000001" customHeight="1" x14ac:dyDescent="0.3">
      <c r="A238" s="191"/>
      <c r="B238" s="191"/>
      <c r="C238" s="191"/>
      <c r="D238" s="191"/>
    </row>
    <row r="239" spans="1:4" ht="20.100000000000001" customHeight="1" x14ac:dyDescent="0.3">
      <c r="A239" s="191"/>
      <c r="B239" s="191"/>
      <c r="C239" s="191"/>
      <c r="D239" s="191"/>
    </row>
    <row r="240" spans="1:4" ht="20.100000000000001" customHeight="1" x14ac:dyDescent="0.3">
      <c r="A240" s="191"/>
      <c r="B240" s="191"/>
      <c r="C240" s="191"/>
      <c r="D240" s="191"/>
    </row>
    <row r="241" spans="1:4" ht="20.100000000000001" customHeight="1" x14ac:dyDescent="0.3">
      <c r="A241" s="191"/>
      <c r="B241" s="191"/>
      <c r="C241" s="191"/>
      <c r="D241" s="191"/>
    </row>
    <row r="242" spans="1:4" ht="20.100000000000001" customHeight="1" x14ac:dyDescent="0.3">
      <c r="A242" s="191"/>
      <c r="B242" s="191"/>
      <c r="C242" s="191"/>
      <c r="D242" s="191"/>
    </row>
    <row r="243" spans="1:4" ht="20.100000000000001" customHeight="1" x14ac:dyDescent="0.3">
      <c r="A243" s="191"/>
      <c r="B243" s="191"/>
      <c r="C243" s="191"/>
      <c r="D243" s="191"/>
    </row>
    <row r="244" spans="1:4" ht="20.100000000000001" customHeight="1" x14ac:dyDescent="0.3">
      <c r="A244" s="191"/>
      <c r="B244" s="191"/>
      <c r="C244" s="191"/>
      <c r="D244" s="191"/>
    </row>
    <row r="245" spans="1:4" ht="20.100000000000001" customHeight="1" x14ac:dyDescent="0.3">
      <c r="A245" s="191"/>
      <c r="B245" s="191"/>
      <c r="C245" s="191"/>
      <c r="D245" s="191"/>
    </row>
    <row r="246" spans="1:4" ht="20.100000000000001" customHeight="1" x14ac:dyDescent="0.3">
      <c r="A246" s="191"/>
      <c r="B246" s="191"/>
      <c r="C246" s="191"/>
      <c r="D246" s="191"/>
    </row>
    <row r="247" spans="1:4" ht="20.100000000000001" customHeight="1" x14ac:dyDescent="0.3">
      <c r="A247" s="191"/>
      <c r="B247" s="191"/>
      <c r="C247" s="191"/>
      <c r="D247" s="191"/>
    </row>
    <row r="248" spans="1:4" ht="20.100000000000001" customHeight="1" x14ac:dyDescent="0.3">
      <c r="A248" s="191"/>
      <c r="B248" s="191"/>
      <c r="C248" s="191"/>
      <c r="D248" s="191"/>
    </row>
    <row r="249" spans="1:4" ht="20.100000000000001" customHeight="1" x14ac:dyDescent="0.3">
      <c r="A249" s="191"/>
      <c r="B249" s="191"/>
      <c r="C249" s="191"/>
      <c r="D249" s="191"/>
    </row>
    <row r="250" spans="1:4" ht="20.100000000000001" customHeight="1" x14ac:dyDescent="0.3">
      <c r="A250" s="191"/>
      <c r="B250" s="191"/>
      <c r="C250" s="191"/>
      <c r="D250" s="191"/>
    </row>
    <row r="251" spans="1:4" ht="20.100000000000001" customHeight="1" x14ac:dyDescent="0.3">
      <c r="A251" s="191"/>
      <c r="B251" s="191"/>
      <c r="C251" s="191"/>
      <c r="D251" s="191"/>
    </row>
    <row r="252" spans="1:4" ht="20.100000000000001" customHeight="1" x14ac:dyDescent="0.3">
      <c r="A252" s="191"/>
      <c r="B252" s="191"/>
      <c r="C252" s="191"/>
      <c r="D252" s="191"/>
    </row>
    <row r="253" spans="1:4" ht="20.100000000000001" customHeight="1" x14ac:dyDescent="0.3">
      <c r="A253" s="191"/>
      <c r="B253" s="191"/>
      <c r="C253" s="191"/>
      <c r="D253" s="191"/>
    </row>
    <row r="254" spans="1:4" ht="20.100000000000001" customHeight="1" x14ac:dyDescent="0.3">
      <c r="A254" s="191"/>
      <c r="B254" s="191"/>
      <c r="C254" s="191"/>
      <c r="D254" s="191"/>
    </row>
    <row r="255" spans="1:4" ht="20.100000000000001" customHeight="1" x14ac:dyDescent="0.3">
      <c r="A255" s="191"/>
      <c r="B255" s="191"/>
      <c r="C255" s="191"/>
      <c r="D255" s="191"/>
    </row>
    <row r="256" spans="1:4" ht="20.100000000000001" customHeight="1" x14ac:dyDescent="0.3">
      <c r="A256" s="191"/>
      <c r="B256" s="191"/>
      <c r="C256" s="191"/>
      <c r="D256" s="191"/>
    </row>
    <row r="257" spans="1:4" ht="20.100000000000001" customHeight="1" x14ac:dyDescent="0.3">
      <c r="A257" s="191"/>
      <c r="B257" s="191"/>
      <c r="C257" s="191"/>
      <c r="D257" s="191"/>
    </row>
    <row r="258" spans="1:4" ht="20.100000000000001" customHeight="1" x14ac:dyDescent="0.3">
      <c r="A258" s="191"/>
      <c r="B258" s="191"/>
      <c r="C258" s="191"/>
      <c r="D258" s="191"/>
    </row>
    <row r="259" spans="1:4" ht="20.100000000000001" customHeight="1" x14ac:dyDescent="0.3">
      <c r="A259" s="191"/>
      <c r="B259" s="191"/>
      <c r="C259" s="191"/>
      <c r="D259" s="191"/>
    </row>
    <row r="260" spans="1:4" ht="20.100000000000001" customHeight="1" x14ac:dyDescent="0.3">
      <c r="A260" s="191"/>
      <c r="B260" s="191"/>
      <c r="C260" s="191"/>
      <c r="D260" s="191"/>
    </row>
    <row r="261" spans="1:4" ht="20.100000000000001" customHeight="1" x14ac:dyDescent="0.3">
      <c r="A261" s="191"/>
      <c r="B261" s="191"/>
      <c r="C261" s="191"/>
      <c r="D261" s="191"/>
    </row>
    <row r="262" spans="1:4" ht="20.100000000000001" customHeight="1" x14ac:dyDescent="0.3">
      <c r="A262" s="191"/>
      <c r="B262" s="191"/>
      <c r="C262" s="191"/>
      <c r="D262" s="191"/>
    </row>
    <row r="263" spans="1:4" ht="20.100000000000001" customHeight="1" x14ac:dyDescent="0.3">
      <c r="A263" s="191"/>
      <c r="B263" s="191"/>
      <c r="C263" s="191"/>
      <c r="D263" s="191"/>
    </row>
    <row r="264" spans="1:4" ht="20.100000000000001" customHeight="1" x14ac:dyDescent="0.3">
      <c r="A264" s="191"/>
      <c r="B264" s="191"/>
      <c r="C264" s="191"/>
      <c r="D264" s="191"/>
    </row>
    <row r="265" spans="1:4" ht="20.100000000000001" customHeight="1" x14ac:dyDescent="0.3">
      <c r="A265" s="191"/>
      <c r="B265" s="191"/>
      <c r="C265" s="191"/>
      <c r="D265" s="191"/>
    </row>
    <row r="266" spans="1:4" ht="20.100000000000001" customHeight="1" x14ac:dyDescent="0.3">
      <c r="A266" s="191"/>
      <c r="B266" s="191"/>
      <c r="C266" s="191"/>
      <c r="D266" s="191"/>
    </row>
    <row r="267" spans="1:4" ht="20.100000000000001" customHeight="1" x14ac:dyDescent="0.3">
      <c r="A267" s="191"/>
      <c r="B267" s="191"/>
      <c r="C267" s="191"/>
      <c r="D267" s="191"/>
    </row>
    <row r="268" spans="1:4" ht="20.100000000000001" customHeight="1" x14ac:dyDescent="0.3">
      <c r="A268" s="191"/>
      <c r="B268" s="191"/>
      <c r="C268" s="191"/>
      <c r="D268" s="191"/>
    </row>
    <row r="269" spans="1:4" ht="20.100000000000001" customHeight="1" x14ac:dyDescent="0.3">
      <c r="A269" s="191"/>
      <c r="B269" s="191"/>
      <c r="C269" s="191"/>
      <c r="D269" s="191"/>
    </row>
    <row r="270" spans="1:4" ht="20.100000000000001" customHeight="1" x14ac:dyDescent="0.3">
      <c r="A270" s="191"/>
      <c r="B270" s="191"/>
      <c r="C270" s="191"/>
      <c r="D270" s="191"/>
    </row>
    <row r="271" spans="1:4" ht="20.100000000000001" customHeight="1" x14ac:dyDescent="0.3">
      <c r="A271" s="191"/>
      <c r="B271" s="191"/>
      <c r="C271" s="191"/>
      <c r="D271" s="191"/>
    </row>
    <row r="272" spans="1:4" ht="20.100000000000001" customHeight="1" x14ac:dyDescent="0.3">
      <c r="A272" s="191"/>
      <c r="B272" s="191"/>
      <c r="C272" s="191"/>
      <c r="D272" s="191"/>
    </row>
    <row r="273" spans="1:4" ht="20.100000000000001" customHeight="1" x14ac:dyDescent="0.3">
      <c r="A273" s="191"/>
      <c r="B273" s="191"/>
      <c r="C273" s="191"/>
      <c r="D273" s="191"/>
    </row>
    <row r="274" spans="1:4" ht="20.100000000000001" customHeight="1" x14ac:dyDescent="0.3">
      <c r="A274" s="191"/>
      <c r="B274" s="191"/>
      <c r="C274" s="191"/>
      <c r="D274" s="191"/>
    </row>
    <row r="275" spans="1:4" ht="20.100000000000001" customHeight="1" x14ac:dyDescent="0.3">
      <c r="A275" s="191"/>
      <c r="B275" s="191"/>
      <c r="C275" s="191"/>
      <c r="D275" s="191"/>
    </row>
    <row r="276" spans="1:4" ht="20.100000000000001" customHeight="1" x14ac:dyDescent="0.3">
      <c r="A276" s="191"/>
      <c r="B276" s="191"/>
      <c r="C276" s="191"/>
      <c r="D276" s="191"/>
    </row>
    <row r="277" spans="1:4" ht="20.100000000000001" customHeight="1" x14ac:dyDescent="0.3">
      <c r="A277" s="191"/>
      <c r="B277" s="191"/>
      <c r="C277" s="191"/>
      <c r="D277" s="191"/>
    </row>
    <row r="278" spans="1:4" ht="20.100000000000001" customHeight="1" x14ac:dyDescent="0.3">
      <c r="A278" s="191"/>
      <c r="B278" s="191"/>
      <c r="C278" s="191"/>
      <c r="D278" s="191"/>
    </row>
    <row r="279" spans="1:4" ht="20.100000000000001" customHeight="1" x14ac:dyDescent="0.3">
      <c r="A279" s="191"/>
      <c r="B279" s="191"/>
      <c r="C279" s="191"/>
      <c r="D279" s="191"/>
    </row>
    <row r="280" spans="1:4" ht="20.100000000000001" customHeight="1" x14ac:dyDescent="0.3">
      <c r="A280" s="191"/>
      <c r="B280" s="191"/>
      <c r="C280" s="191"/>
      <c r="D280" s="191"/>
    </row>
    <row r="281" spans="1:4" ht="20.100000000000001" customHeight="1" x14ac:dyDescent="0.3">
      <c r="A281" s="191"/>
      <c r="B281" s="191"/>
      <c r="C281" s="191"/>
      <c r="D281" s="191"/>
    </row>
    <row r="282" spans="1:4" ht="20.100000000000001" customHeight="1" x14ac:dyDescent="0.3">
      <c r="A282" s="191"/>
      <c r="B282" s="191"/>
      <c r="C282" s="191"/>
      <c r="D282" s="191"/>
    </row>
    <row r="283" spans="1:4" ht="20.100000000000001" customHeight="1" x14ac:dyDescent="0.3">
      <c r="A283" s="191"/>
      <c r="B283" s="191"/>
      <c r="C283" s="191"/>
      <c r="D283" s="191"/>
    </row>
    <row r="284" spans="1:4" ht="20.100000000000001" customHeight="1" x14ac:dyDescent="0.3">
      <c r="A284" s="191"/>
      <c r="B284" s="191"/>
      <c r="C284" s="191"/>
      <c r="D284" s="191"/>
    </row>
    <row r="285" spans="1:4" ht="20.100000000000001" customHeight="1" x14ac:dyDescent="0.3">
      <c r="A285" s="191"/>
      <c r="B285" s="191"/>
      <c r="C285" s="191"/>
      <c r="D285" s="191"/>
    </row>
    <row r="286" spans="1:4" ht="20.100000000000001" customHeight="1" x14ac:dyDescent="0.3">
      <c r="A286" s="191"/>
      <c r="B286" s="191"/>
      <c r="C286" s="191"/>
      <c r="D286" s="191"/>
    </row>
    <row r="287" spans="1:4" ht="20.100000000000001" customHeight="1" x14ac:dyDescent="0.3">
      <c r="A287" s="191"/>
      <c r="B287" s="191"/>
      <c r="C287" s="191"/>
      <c r="D287" s="191"/>
    </row>
    <row r="288" spans="1:4" ht="20.100000000000001" customHeight="1" x14ac:dyDescent="0.3">
      <c r="A288" s="191"/>
      <c r="B288" s="191"/>
      <c r="C288" s="191"/>
      <c r="D288" s="191"/>
    </row>
    <row r="289" spans="1:4" ht="20.100000000000001" customHeight="1" x14ac:dyDescent="0.3">
      <c r="A289" s="191"/>
      <c r="B289" s="191"/>
      <c r="C289" s="191"/>
      <c r="D289" s="191"/>
    </row>
    <row r="290" spans="1:4" ht="20.100000000000001" customHeight="1" x14ac:dyDescent="0.3">
      <c r="A290" s="191"/>
      <c r="B290" s="191"/>
      <c r="C290" s="191"/>
      <c r="D290" s="191"/>
    </row>
    <row r="291" spans="1:4" ht="20.100000000000001" customHeight="1" x14ac:dyDescent="0.3">
      <c r="A291" s="191"/>
      <c r="B291" s="191"/>
      <c r="C291" s="191"/>
      <c r="D291" s="191"/>
    </row>
    <row r="292" spans="1:4" ht="20.100000000000001" customHeight="1" x14ac:dyDescent="0.3">
      <c r="A292" s="191"/>
      <c r="B292" s="191"/>
      <c r="C292" s="191"/>
      <c r="D292" s="191"/>
    </row>
    <row r="293" spans="1:4" ht="20.100000000000001" customHeight="1" x14ac:dyDescent="0.3">
      <c r="A293" s="191"/>
      <c r="B293" s="191"/>
      <c r="C293" s="191"/>
      <c r="D293" s="191"/>
    </row>
    <row r="294" spans="1:4" ht="20.100000000000001" customHeight="1" x14ac:dyDescent="0.3">
      <c r="A294" s="191"/>
      <c r="B294" s="191"/>
      <c r="C294" s="191"/>
      <c r="D294" s="191"/>
    </row>
    <row r="295" spans="1:4" ht="20.100000000000001" customHeight="1" x14ac:dyDescent="0.3">
      <c r="A295" s="191"/>
      <c r="B295" s="191"/>
      <c r="C295" s="191"/>
      <c r="D295" s="191"/>
    </row>
    <row r="296" spans="1:4" ht="20.100000000000001" customHeight="1" x14ac:dyDescent="0.3">
      <c r="A296" s="191"/>
      <c r="B296" s="191"/>
      <c r="C296" s="191"/>
      <c r="D296" s="191"/>
    </row>
    <row r="297" spans="1:4" ht="20.100000000000001" customHeight="1" x14ac:dyDescent="0.3">
      <c r="A297" s="191"/>
      <c r="B297" s="191"/>
      <c r="C297" s="191"/>
      <c r="D297" s="191"/>
    </row>
    <row r="298" spans="1:4" ht="20.100000000000001" customHeight="1" x14ac:dyDescent="0.3">
      <c r="A298" s="191"/>
      <c r="B298" s="191"/>
      <c r="C298" s="191"/>
      <c r="D298" s="191"/>
    </row>
    <row r="299" spans="1:4" ht="20.100000000000001" customHeight="1" x14ac:dyDescent="0.3">
      <c r="A299" s="191"/>
      <c r="B299" s="191"/>
      <c r="C299" s="191"/>
      <c r="D299" s="191"/>
    </row>
    <row r="300" spans="1:4" ht="20.100000000000001" customHeight="1" x14ac:dyDescent="0.3">
      <c r="A300" s="191"/>
      <c r="B300" s="191"/>
      <c r="C300" s="191"/>
      <c r="D300" s="191"/>
    </row>
    <row r="301" spans="1:4" ht="20.100000000000001" customHeight="1" x14ac:dyDescent="0.3">
      <c r="A301" s="191"/>
      <c r="B301" s="191"/>
      <c r="C301" s="191"/>
      <c r="D301" s="191"/>
    </row>
    <row r="302" spans="1:4" ht="20.100000000000001" customHeight="1" x14ac:dyDescent="0.3">
      <c r="A302" s="191"/>
      <c r="B302" s="191"/>
      <c r="C302" s="191"/>
      <c r="D302" s="191"/>
    </row>
    <row r="303" spans="1:4" ht="20.100000000000001" customHeight="1" x14ac:dyDescent="0.3">
      <c r="A303" s="191"/>
      <c r="B303" s="191"/>
      <c r="C303" s="191"/>
      <c r="D303" s="191"/>
    </row>
    <row r="304" spans="1:4" ht="20.100000000000001" customHeight="1" x14ac:dyDescent="0.3">
      <c r="A304" s="191"/>
      <c r="B304" s="191"/>
      <c r="C304" s="191"/>
      <c r="D304" s="191"/>
    </row>
    <row r="305" spans="1:4" ht="20.100000000000001" customHeight="1" x14ac:dyDescent="0.3">
      <c r="A305" s="191"/>
      <c r="B305" s="191"/>
      <c r="C305" s="191"/>
      <c r="D305" s="191"/>
    </row>
    <row r="306" spans="1:4" ht="20.100000000000001" customHeight="1" x14ac:dyDescent="0.3">
      <c r="A306" s="191"/>
      <c r="B306" s="191"/>
      <c r="C306" s="191"/>
      <c r="D306" s="191"/>
    </row>
    <row r="307" spans="1:4" ht="20.100000000000001" customHeight="1" x14ac:dyDescent="0.3">
      <c r="A307" s="191"/>
      <c r="B307" s="191"/>
      <c r="C307" s="191"/>
      <c r="D307" s="191"/>
    </row>
    <row r="308" spans="1:4" ht="20.100000000000001" customHeight="1" x14ac:dyDescent="0.3">
      <c r="A308" s="191"/>
      <c r="B308" s="191"/>
      <c r="C308" s="191"/>
      <c r="D308" s="191"/>
    </row>
    <row r="309" spans="1:4" ht="20.100000000000001" customHeight="1" x14ac:dyDescent="0.3">
      <c r="A309" s="191"/>
      <c r="B309" s="191"/>
      <c r="C309" s="191"/>
      <c r="D309" s="191"/>
    </row>
    <row r="310" spans="1:4" ht="20.100000000000001" customHeight="1" x14ac:dyDescent="0.3">
      <c r="A310" s="191"/>
      <c r="B310" s="191"/>
      <c r="C310" s="191"/>
      <c r="D310" s="191"/>
    </row>
    <row r="311" spans="1:4" ht="20.100000000000001" customHeight="1" x14ac:dyDescent="0.3">
      <c r="A311" s="191"/>
      <c r="B311" s="191"/>
      <c r="C311" s="191"/>
      <c r="D311" s="191"/>
    </row>
    <row r="312" spans="1:4" ht="20.100000000000001" customHeight="1" x14ac:dyDescent="0.3">
      <c r="A312" s="191"/>
      <c r="B312" s="191"/>
      <c r="C312" s="191"/>
      <c r="D312" s="191"/>
    </row>
    <row r="313" spans="1:4" ht="20.100000000000001" customHeight="1" x14ac:dyDescent="0.3">
      <c r="A313" s="191"/>
      <c r="B313" s="191"/>
      <c r="C313" s="191"/>
      <c r="D313" s="191"/>
    </row>
    <row r="314" spans="1:4" ht="20.100000000000001" customHeight="1" x14ac:dyDescent="0.3">
      <c r="A314" s="191"/>
      <c r="B314" s="191"/>
      <c r="C314" s="191"/>
      <c r="D314" s="191"/>
    </row>
    <row r="315" spans="1:4" ht="20.100000000000001" customHeight="1" x14ac:dyDescent="0.3">
      <c r="A315" s="191"/>
      <c r="B315" s="191"/>
      <c r="C315" s="191"/>
      <c r="D315" s="191"/>
    </row>
    <row r="316" spans="1:4" ht="20.100000000000001" customHeight="1" x14ac:dyDescent="0.3">
      <c r="A316" s="191"/>
      <c r="B316" s="191"/>
      <c r="C316" s="191"/>
      <c r="D316" s="191"/>
    </row>
    <row r="317" spans="1:4" ht="20.100000000000001" customHeight="1" x14ac:dyDescent="0.3">
      <c r="A317" s="191"/>
      <c r="B317" s="191"/>
      <c r="C317" s="191"/>
      <c r="D317" s="191"/>
    </row>
    <row r="318" spans="1:4" ht="20.100000000000001" customHeight="1" x14ac:dyDescent="0.3">
      <c r="A318" s="191"/>
      <c r="B318" s="191"/>
      <c r="C318" s="191"/>
      <c r="D318" s="191"/>
    </row>
    <row r="319" spans="1:4" ht="20.100000000000001" customHeight="1" x14ac:dyDescent="0.3">
      <c r="A319" s="191"/>
      <c r="B319" s="191"/>
      <c r="C319" s="191"/>
      <c r="D319" s="191"/>
    </row>
    <row r="320" spans="1:4" ht="20.100000000000001" customHeight="1" x14ac:dyDescent="0.3">
      <c r="A320" s="191"/>
      <c r="B320" s="191"/>
      <c r="C320" s="191"/>
      <c r="D320" s="191"/>
    </row>
    <row r="321" spans="1:4" ht="20.100000000000001" customHeight="1" x14ac:dyDescent="0.3">
      <c r="A321" s="191"/>
      <c r="B321" s="191"/>
      <c r="C321" s="191"/>
      <c r="D321" s="191"/>
    </row>
    <row r="322" spans="1:4" ht="20.100000000000001" customHeight="1" x14ac:dyDescent="0.3">
      <c r="A322" s="191"/>
      <c r="B322" s="191"/>
      <c r="C322" s="191"/>
      <c r="D322" s="191"/>
    </row>
    <row r="323" spans="1:4" ht="20.100000000000001" customHeight="1" x14ac:dyDescent="0.3">
      <c r="A323" s="191"/>
      <c r="B323" s="191"/>
      <c r="C323" s="191"/>
      <c r="D323" s="191"/>
    </row>
    <row r="324" spans="1:4" ht="20.100000000000001" customHeight="1" x14ac:dyDescent="0.3">
      <c r="A324" s="191"/>
      <c r="B324" s="191"/>
      <c r="C324" s="191"/>
      <c r="D324" s="191"/>
    </row>
    <row r="325" spans="1:4" ht="20.100000000000001" customHeight="1" x14ac:dyDescent="0.3">
      <c r="A325" s="191"/>
      <c r="B325" s="191"/>
      <c r="C325" s="191"/>
      <c r="D325" s="191"/>
    </row>
    <row r="326" spans="1:4" ht="20.100000000000001" customHeight="1" x14ac:dyDescent="0.3">
      <c r="A326" s="191"/>
      <c r="B326" s="191"/>
      <c r="C326" s="191"/>
      <c r="D326" s="191"/>
    </row>
    <row r="327" spans="1:4" ht="20.100000000000001" customHeight="1" x14ac:dyDescent="0.3">
      <c r="A327" s="191"/>
      <c r="B327" s="191"/>
      <c r="C327" s="191"/>
      <c r="D327" s="191"/>
    </row>
    <row r="328" spans="1:4" ht="20.100000000000001" customHeight="1" x14ac:dyDescent="0.3">
      <c r="A328" s="191"/>
      <c r="B328" s="191"/>
      <c r="C328" s="191"/>
      <c r="D328" s="191"/>
    </row>
    <row r="329" spans="1:4" ht="20.100000000000001" customHeight="1" x14ac:dyDescent="0.3">
      <c r="A329" s="191"/>
      <c r="B329" s="191"/>
      <c r="C329" s="191"/>
      <c r="D329" s="191"/>
    </row>
    <row r="330" spans="1:4" ht="20.100000000000001" customHeight="1" x14ac:dyDescent="0.3">
      <c r="A330" s="191"/>
      <c r="B330" s="191"/>
      <c r="C330" s="191"/>
      <c r="D330" s="191"/>
    </row>
    <row r="331" spans="1:4" ht="20.100000000000001" customHeight="1" x14ac:dyDescent="0.3">
      <c r="A331" s="191"/>
      <c r="B331" s="191"/>
      <c r="C331" s="191"/>
      <c r="D331" s="191"/>
    </row>
    <row r="332" spans="1:4" ht="20.100000000000001" customHeight="1" x14ac:dyDescent="0.3">
      <c r="A332" s="191"/>
      <c r="B332" s="191"/>
      <c r="C332" s="191"/>
      <c r="D332" s="191"/>
    </row>
    <row r="333" spans="1:4" ht="20.100000000000001" customHeight="1" x14ac:dyDescent="0.3">
      <c r="A333" s="191"/>
      <c r="B333" s="191"/>
      <c r="C333" s="191"/>
      <c r="D333" s="191"/>
    </row>
    <row r="334" spans="1:4" ht="20.100000000000001" customHeight="1" x14ac:dyDescent="0.3">
      <c r="A334" s="191"/>
      <c r="B334" s="191"/>
      <c r="C334" s="191"/>
      <c r="D334" s="191"/>
    </row>
    <row r="335" spans="1:4" ht="20.100000000000001" customHeight="1" x14ac:dyDescent="0.3">
      <c r="A335" s="191"/>
      <c r="B335" s="191"/>
      <c r="C335" s="191"/>
      <c r="D335" s="191"/>
    </row>
    <row r="336" spans="1:4" ht="20.100000000000001" customHeight="1" x14ac:dyDescent="0.3">
      <c r="A336" s="191"/>
      <c r="B336" s="191"/>
      <c r="C336" s="191"/>
      <c r="D336" s="191"/>
    </row>
    <row r="337" spans="1:4" ht="20.100000000000001" customHeight="1" x14ac:dyDescent="0.3">
      <c r="A337" s="191"/>
      <c r="B337" s="191"/>
      <c r="C337" s="191"/>
      <c r="D337" s="191"/>
    </row>
    <row r="338" spans="1:4" ht="20.100000000000001" customHeight="1" x14ac:dyDescent="0.3">
      <c r="A338" s="191"/>
      <c r="B338" s="191"/>
      <c r="C338" s="191"/>
      <c r="D338" s="191"/>
    </row>
    <row r="339" spans="1:4" ht="20.100000000000001" customHeight="1" x14ac:dyDescent="0.3">
      <c r="A339" s="191"/>
      <c r="B339" s="191"/>
      <c r="C339" s="191"/>
      <c r="D339" s="191"/>
    </row>
    <row r="340" spans="1:4" ht="20.100000000000001" customHeight="1" x14ac:dyDescent="0.3">
      <c r="A340" s="191"/>
      <c r="B340" s="191"/>
      <c r="C340" s="191"/>
      <c r="D340" s="191"/>
    </row>
    <row r="341" spans="1:4" ht="20.100000000000001" customHeight="1" x14ac:dyDescent="0.3">
      <c r="A341" s="191"/>
      <c r="B341" s="191"/>
      <c r="C341" s="191"/>
      <c r="D341" s="191"/>
    </row>
    <row r="342" spans="1:4" ht="20.100000000000001" customHeight="1" x14ac:dyDescent="0.3">
      <c r="A342" s="191"/>
      <c r="B342" s="191"/>
      <c r="C342" s="191"/>
      <c r="D342" s="191"/>
    </row>
    <row r="343" spans="1:4" ht="20.100000000000001" customHeight="1" x14ac:dyDescent="0.3">
      <c r="A343" s="191"/>
      <c r="B343" s="191"/>
      <c r="C343" s="191"/>
      <c r="D343" s="191"/>
    </row>
    <row r="344" spans="1:4" ht="20.100000000000001" customHeight="1" x14ac:dyDescent="0.3">
      <c r="A344" s="191"/>
      <c r="B344" s="191"/>
      <c r="C344" s="191"/>
      <c r="D344" s="191"/>
    </row>
    <row r="345" spans="1:4" ht="20.100000000000001" customHeight="1" x14ac:dyDescent="0.3">
      <c r="A345" s="191"/>
      <c r="B345" s="191"/>
      <c r="C345" s="191"/>
      <c r="D345" s="191"/>
    </row>
    <row r="346" spans="1:4" ht="20.100000000000001" customHeight="1" x14ac:dyDescent="0.3">
      <c r="A346" s="191"/>
      <c r="B346" s="191"/>
      <c r="C346" s="191"/>
      <c r="D346" s="191"/>
    </row>
    <row r="347" spans="1:4" ht="20.100000000000001" customHeight="1" x14ac:dyDescent="0.3">
      <c r="A347" s="191"/>
      <c r="B347" s="191"/>
      <c r="C347" s="191"/>
      <c r="D347" s="191"/>
    </row>
    <row r="348" spans="1:4" ht="20.100000000000001" customHeight="1" x14ac:dyDescent="0.3">
      <c r="A348" s="191"/>
      <c r="B348" s="191"/>
      <c r="C348" s="191"/>
      <c r="D348" s="191"/>
    </row>
    <row r="349" spans="1:4" ht="20.100000000000001" customHeight="1" x14ac:dyDescent="0.3">
      <c r="A349" s="191"/>
      <c r="B349" s="191"/>
      <c r="C349" s="191"/>
      <c r="D349" s="191"/>
    </row>
    <row r="350" spans="1:4" ht="20.100000000000001" customHeight="1" x14ac:dyDescent="0.3">
      <c r="A350" s="191"/>
      <c r="B350" s="191"/>
      <c r="C350" s="191"/>
      <c r="D350" s="191"/>
    </row>
    <row r="351" spans="1:4" ht="20.100000000000001" customHeight="1" x14ac:dyDescent="0.3">
      <c r="A351" s="191"/>
      <c r="B351" s="191"/>
      <c r="C351" s="191"/>
      <c r="D351" s="191"/>
    </row>
    <row r="352" spans="1:4" ht="20.100000000000001" customHeight="1" x14ac:dyDescent="0.3">
      <c r="A352" s="191"/>
      <c r="B352" s="191"/>
      <c r="C352" s="191"/>
      <c r="D352" s="191"/>
    </row>
    <row r="353" spans="1:4" ht="20.100000000000001" customHeight="1" x14ac:dyDescent="0.3">
      <c r="A353" s="191"/>
      <c r="B353" s="191"/>
      <c r="C353" s="191"/>
      <c r="D353" s="191"/>
    </row>
    <row r="354" spans="1:4" ht="20.100000000000001" customHeight="1" x14ac:dyDescent="0.3">
      <c r="A354" s="191"/>
      <c r="B354" s="191"/>
      <c r="C354" s="191"/>
      <c r="D354" s="191"/>
    </row>
    <row r="355" spans="1:4" ht="20.100000000000001" customHeight="1" x14ac:dyDescent="0.3">
      <c r="A355" s="191"/>
      <c r="B355" s="191"/>
      <c r="C355" s="191"/>
      <c r="D355" s="191"/>
    </row>
    <row r="356" spans="1:4" ht="20.100000000000001" customHeight="1" x14ac:dyDescent="0.3">
      <c r="A356" s="191"/>
      <c r="B356" s="191"/>
      <c r="C356" s="191"/>
      <c r="D356" s="191"/>
    </row>
    <row r="357" spans="1:4" ht="20.100000000000001" customHeight="1" x14ac:dyDescent="0.3">
      <c r="A357" s="191"/>
      <c r="B357" s="191"/>
      <c r="C357" s="191"/>
      <c r="D357" s="191"/>
    </row>
    <row r="358" spans="1:4" ht="20.100000000000001" customHeight="1" x14ac:dyDescent="0.3">
      <c r="A358" s="191"/>
      <c r="B358" s="191"/>
      <c r="C358" s="191"/>
      <c r="D358" s="191"/>
    </row>
    <row r="359" spans="1:4" ht="20.100000000000001" customHeight="1" x14ac:dyDescent="0.3">
      <c r="A359" s="191"/>
      <c r="B359" s="191"/>
      <c r="C359" s="191"/>
      <c r="D359" s="191"/>
    </row>
    <row r="360" spans="1:4" ht="20.100000000000001" customHeight="1" x14ac:dyDescent="0.3">
      <c r="A360" s="191"/>
      <c r="B360" s="191"/>
      <c r="C360" s="191"/>
      <c r="D360" s="191"/>
    </row>
    <row r="361" spans="1:4" ht="20.100000000000001" customHeight="1" x14ac:dyDescent="0.3">
      <c r="A361" s="191"/>
      <c r="B361" s="191"/>
      <c r="C361" s="191"/>
      <c r="D361" s="191"/>
    </row>
    <row r="362" spans="1:4" ht="20.100000000000001" customHeight="1" x14ac:dyDescent="0.3">
      <c r="A362" s="191"/>
      <c r="B362" s="191"/>
      <c r="C362" s="191"/>
      <c r="D362" s="191"/>
    </row>
    <row r="363" spans="1:4" ht="20.100000000000001" customHeight="1" x14ac:dyDescent="0.3">
      <c r="A363" s="191"/>
      <c r="B363" s="191"/>
      <c r="C363" s="191"/>
      <c r="D363" s="191"/>
    </row>
    <row r="364" spans="1:4" ht="20.100000000000001" customHeight="1" x14ac:dyDescent="0.3">
      <c r="A364" s="191"/>
      <c r="B364" s="191"/>
      <c r="C364" s="191"/>
      <c r="D364" s="191"/>
    </row>
    <row r="365" spans="1:4" ht="20.100000000000001" customHeight="1" x14ac:dyDescent="0.3">
      <c r="A365" s="191"/>
      <c r="B365" s="191"/>
      <c r="C365" s="191"/>
      <c r="D365" s="191"/>
    </row>
    <row r="366" spans="1:4" ht="20.100000000000001" customHeight="1" x14ac:dyDescent="0.3">
      <c r="A366" s="191"/>
      <c r="B366" s="191"/>
      <c r="C366" s="191"/>
      <c r="D366" s="191"/>
    </row>
    <row r="367" spans="1:4" ht="20.100000000000001" customHeight="1" x14ac:dyDescent="0.3">
      <c r="A367" s="191"/>
      <c r="B367" s="191"/>
      <c r="C367" s="191"/>
      <c r="D367" s="191"/>
    </row>
    <row r="368" spans="1:4" ht="20.100000000000001" customHeight="1" x14ac:dyDescent="0.3">
      <c r="A368" s="191"/>
      <c r="B368" s="191"/>
      <c r="C368" s="191"/>
      <c r="D368" s="191"/>
    </row>
    <row r="369" spans="1:4" ht="20.100000000000001" customHeight="1" x14ac:dyDescent="0.3">
      <c r="A369" s="191"/>
      <c r="B369" s="191"/>
      <c r="C369" s="191"/>
      <c r="D369" s="191"/>
    </row>
    <row r="370" spans="1:4" ht="20.100000000000001" customHeight="1" x14ac:dyDescent="0.3">
      <c r="A370" s="191"/>
      <c r="B370" s="191"/>
      <c r="C370" s="191"/>
      <c r="D370" s="191"/>
    </row>
    <row r="371" spans="1:4" ht="20.100000000000001" customHeight="1" x14ac:dyDescent="0.3">
      <c r="A371" s="191"/>
      <c r="B371" s="191"/>
      <c r="C371" s="191"/>
      <c r="D371" s="191"/>
    </row>
    <row r="372" spans="1:4" ht="20.100000000000001" customHeight="1" x14ac:dyDescent="0.3">
      <c r="A372" s="191"/>
      <c r="B372" s="191"/>
      <c r="C372" s="191"/>
      <c r="D372" s="191"/>
    </row>
    <row r="373" spans="1:4" ht="20.100000000000001" customHeight="1" x14ac:dyDescent="0.3">
      <c r="A373" s="191"/>
      <c r="B373" s="191"/>
      <c r="C373" s="191"/>
      <c r="D373" s="191"/>
    </row>
    <row r="374" spans="1:4" ht="20.100000000000001" customHeight="1" x14ac:dyDescent="0.3">
      <c r="A374" s="191"/>
      <c r="B374" s="191"/>
      <c r="C374" s="191"/>
      <c r="D374" s="191"/>
    </row>
    <row r="375" spans="1:4" ht="20.100000000000001" customHeight="1" x14ac:dyDescent="0.3">
      <c r="A375" s="191"/>
      <c r="B375" s="191"/>
      <c r="C375" s="191"/>
      <c r="D375" s="191"/>
    </row>
    <row r="376" spans="1:4" ht="20.100000000000001" customHeight="1" x14ac:dyDescent="0.3">
      <c r="A376" s="191"/>
      <c r="B376" s="191"/>
      <c r="C376" s="191"/>
      <c r="D376" s="191"/>
    </row>
    <row r="377" spans="1:4" ht="20.100000000000001" customHeight="1" x14ac:dyDescent="0.3">
      <c r="A377" s="191"/>
      <c r="B377" s="191"/>
      <c r="C377" s="191"/>
      <c r="D377" s="191"/>
    </row>
    <row r="378" spans="1:4" ht="20.100000000000001" customHeight="1" x14ac:dyDescent="0.3">
      <c r="A378" s="191"/>
      <c r="B378" s="191"/>
      <c r="C378" s="191"/>
      <c r="D378" s="191"/>
    </row>
    <row r="379" spans="1:4" ht="20.100000000000001" customHeight="1" x14ac:dyDescent="0.3">
      <c r="A379" s="191"/>
      <c r="B379" s="191"/>
      <c r="C379" s="191"/>
      <c r="D379" s="191"/>
    </row>
    <row r="380" spans="1:4" ht="20.100000000000001" customHeight="1" x14ac:dyDescent="0.3">
      <c r="A380" s="191"/>
      <c r="B380" s="191"/>
      <c r="C380" s="191"/>
      <c r="D380" s="191"/>
    </row>
    <row r="381" spans="1:4" ht="20.100000000000001" customHeight="1" x14ac:dyDescent="0.3">
      <c r="A381" s="191"/>
      <c r="B381" s="191"/>
      <c r="C381" s="191"/>
      <c r="D381" s="191"/>
    </row>
    <row r="382" spans="1:4" ht="20.100000000000001" customHeight="1" x14ac:dyDescent="0.3">
      <c r="A382" s="191"/>
      <c r="B382" s="191"/>
      <c r="C382" s="191"/>
      <c r="D382" s="191"/>
    </row>
    <row r="383" spans="1:4" ht="20.100000000000001" customHeight="1" x14ac:dyDescent="0.3">
      <c r="A383" s="191"/>
      <c r="B383" s="191"/>
      <c r="C383" s="191"/>
      <c r="D383" s="191"/>
    </row>
    <row r="384" spans="1:4" ht="20.100000000000001" customHeight="1" x14ac:dyDescent="0.3">
      <c r="A384" s="191"/>
      <c r="B384" s="191"/>
      <c r="C384" s="191"/>
      <c r="D384" s="191"/>
    </row>
    <row r="385" spans="1:4" ht="20.100000000000001" customHeight="1" x14ac:dyDescent="0.3">
      <c r="A385" s="191"/>
      <c r="B385" s="191"/>
      <c r="C385" s="191"/>
      <c r="D385" s="191"/>
    </row>
    <row r="386" spans="1:4" ht="20.100000000000001" customHeight="1" x14ac:dyDescent="0.3">
      <c r="A386" s="191"/>
      <c r="B386" s="191"/>
      <c r="C386" s="191"/>
      <c r="D386" s="191"/>
    </row>
    <row r="387" spans="1:4" ht="20.100000000000001" customHeight="1" x14ac:dyDescent="0.3">
      <c r="A387" s="191"/>
      <c r="B387" s="191"/>
      <c r="C387" s="191"/>
      <c r="D387" s="191"/>
    </row>
    <row r="388" spans="1:4" ht="20.100000000000001" customHeight="1" x14ac:dyDescent="0.3">
      <c r="A388" s="191"/>
      <c r="B388" s="191"/>
      <c r="C388" s="191"/>
      <c r="D388" s="191"/>
    </row>
    <row r="389" spans="1:4" ht="20.100000000000001" customHeight="1" x14ac:dyDescent="0.3">
      <c r="A389" s="191"/>
      <c r="B389" s="191"/>
      <c r="C389" s="191"/>
      <c r="D389" s="191"/>
    </row>
    <row r="390" spans="1:4" ht="20.100000000000001" customHeight="1" x14ac:dyDescent="0.3">
      <c r="A390" s="191"/>
      <c r="B390" s="191"/>
      <c r="C390" s="191"/>
      <c r="D390" s="191"/>
    </row>
    <row r="391" spans="1:4" ht="20.100000000000001" customHeight="1" x14ac:dyDescent="0.3">
      <c r="A391" s="191"/>
      <c r="B391" s="191"/>
      <c r="C391" s="191"/>
      <c r="D391" s="191"/>
    </row>
    <row r="392" spans="1:4" ht="20.100000000000001" customHeight="1" x14ac:dyDescent="0.3">
      <c r="A392" s="191"/>
      <c r="B392" s="191"/>
      <c r="C392" s="191"/>
      <c r="D392" s="191"/>
    </row>
    <row r="393" spans="1:4" ht="20.100000000000001" customHeight="1" x14ac:dyDescent="0.3">
      <c r="A393" s="191"/>
      <c r="B393" s="191"/>
      <c r="C393" s="191"/>
      <c r="D393" s="191"/>
    </row>
    <row r="394" spans="1:4" ht="20.100000000000001" customHeight="1" x14ac:dyDescent="0.3">
      <c r="A394" s="191"/>
      <c r="B394" s="191"/>
      <c r="C394" s="191"/>
      <c r="D394" s="191"/>
    </row>
    <row r="395" spans="1:4" ht="20.100000000000001" customHeight="1" x14ac:dyDescent="0.3">
      <c r="A395" s="191"/>
      <c r="B395" s="191"/>
      <c r="C395" s="191"/>
      <c r="D395" s="191"/>
    </row>
    <row r="396" spans="1:4" ht="20.100000000000001" customHeight="1" x14ac:dyDescent="0.3">
      <c r="A396" s="191"/>
      <c r="B396" s="191"/>
      <c r="C396" s="191"/>
      <c r="D396" s="191"/>
    </row>
    <row r="397" spans="1:4" ht="20.100000000000001" customHeight="1" x14ac:dyDescent="0.3">
      <c r="A397" s="191"/>
      <c r="B397" s="191"/>
      <c r="C397" s="191"/>
      <c r="D397" s="191"/>
    </row>
    <row r="398" spans="1:4" ht="20.100000000000001" customHeight="1" x14ac:dyDescent="0.3">
      <c r="A398" s="191"/>
      <c r="B398" s="191"/>
      <c r="C398" s="191"/>
      <c r="D398" s="191"/>
    </row>
    <row r="399" spans="1:4" ht="20.100000000000001" customHeight="1" x14ac:dyDescent="0.3">
      <c r="A399" s="191"/>
      <c r="B399" s="191"/>
      <c r="C399" s="191"/>
      <c r="D399" s="191"/>
    </row>
    <row r="400" spans="1:4" ht="20.100000000000001" customHeight="1" x14ac:dyDescent="0.3">
      <c r="A400" s="191"/>
      <c r="B400" s="191"/>
      <c r="C400" s="191"/>
      <c r="D400" s="191"/>
    </row>
    <row r="401" spans="1:4" ht="20.100000000000001" customHeight="1" x14ac:dyDescent="0.3">
      <c r="A401" s="191"/>
      <c r="B401" s="191"/>
      <c r="C401" s="191"/>
      <c r="D401" s="191"/>
    </row>
    <row r="402" spans="1:4" ht="20.100000000000001" customHeight="1" x14ac:dyDescent="0.3">
      <c r="A402" s="191"/>
      <c r="B402" s="191"/>
      <c r="C402" s="191"/>
      <c r="D402" s="191"/>
    </row>
    <row r="403" spans="1:4" ht="20.100000000000001" customHeight="1" x14ac:dyDescent="0.3">
      <c r="A403" s="191"/>
      <c r="B403" s="191"/>
      <c r="C403" s="191"/>
      <c r="D403" s="191"/>
    </row>
    <row r="404" spans="1:4" ht="20.100000000000001" customHeight="1" x14ac:dyDescent="0.3">
      <c r="A404" s="191"/>
      <c r="B404" s="191"/>
      <c r="C404" s="191"/>
      <c r="D404" s="191"/>
    </row>
    <row r="405" spans="1:4" ht="20.100000000000001" customHeight="1" x14ac:dyDescent="0.3">
      <c r="A405" s="191"/>
      <c r="B405" s="191"/>
      <c r="C405" s="191"/>
      <c r="D405" s="191"/>
    </row>
    <row r="406" spans="1:4" ht="20.100000000000001" customHeight="1" x14ac:dyDescent="0.3">
      <c r="A406" s="191"/>
      <c r="B406" s="191"/>
      <c r="C406" s="191"/>
      <c r="D406" s="191"/>
    </row>
    <row r="407" spans="1:4" ht="20.100000000000001" customHeight="1" x14ac:dyDescent="0.3">
      <c r="A407" s="191"/>
      <c r="B407" s="191"/>
      <c r="C407" s="191"/>
      <c r="D407" s="191"/>
    </row>
    <row r="408" spans="1:4" ht="20.100000000000001" customHeight="1" x14ac:dyDescent="0.3">
      <c r="A408" s="191"/>
      <c r="B408" s="191"/>
      <c r="C408" s="191"/>
      <c r="D408" s="191"/>
    </row>
    <row r="409" spans="1:4" ht="20.100000000000001" customHeight="1" x14ac:dyDescent="0.3">
      <c r="A409" s="191"/>
      <c r="B409" s="191"/>
      <c r="C409" s="191"/>
      <c r="D409" s="191"/>
    </row>
    <row r="410" spans="1:4" ht="20.100000000000001" customHeight="1" x14ac:dyDescent="0.3">
      <c r="A410" s="191"/>
      <c r="B410" s="191"/>
      <c r="C410" s="191"/>
      <c r="D410" s="191"/>
    </row>
    <row r="411" spans="1:4" ht="20.100000000000001" customHeight="1" x14ac:dyDescent="0.3">
      <c r="A411" s="191"/>
      <c r="B411" s="191"/>
      <c r="C411" s="191"/>
      <c r="D411" s="191"/>
    </row>
    <row r="412" spans="1:4" ht="20.100000000000001" customHeight="1" x14ac:dyDescent="0.3">
      <c r="A412" s="191"/>
      <c r="B412" s="191"/>
      <c r="C412" s="191"/>
      <c r="D412" s="191"/>
    </row>
    <row r="413" spans="1:4" ht="20.100000000000001" customHeight="1" x14ac:dyDescent="0.3">
      <c r="A413" s="191"/>
      <c r="B413" s="191"/>
      <c r="C413" s="191"/>
      <c r="D413" s="191"/>
    </row>
    <row r="414" spans="1:4" ht="20.100000000000001" customHeight="1" x14ac:dyDescent="0.3">
      <c r="A414" s="191"/>
      <c r="B414" s="191"/>
      <c r="C414" s="191"/>
      <c r="D414" s="191"/>
    </row>
    <row r="415" spans="1:4" ht="20.100000000000001" customHeight="1" x14ac:dyDescent="0.3">
      <c r="A415" s="191"/>
      <c r="B415" s="191"/>
      <c r="C415" s="191"/>
      <c r="D415" s="191"/>
    </row>
    <row r="416" spans="1:4" ht="20.100000000000001" customHeight="1" x14ac:dyDescent="0.3">
      <c r="A416" s="191"/>
      <c r="B416" s="191"/>
      <c r="C416" s="191"/>
      <c r="D416" s="191"/>
    </row>
    <row r="417" spans="1:4" ht="20.100000000000001" customHeight="1" x14ac:dyDescent="0.3">
      <c r="A417" s="191"/>
      <c r="B417" s="191"/>
      <c r="C417" s="191"/>
      <c r="D417" s="191"/>
    </row>
    <row r="418" spans="1:4" ht="20.100000000000001" customHeight="1" x14ac:dyDescent="0.3">
      <c r="A418" s="191"/>
      <c r="B418" s="191"/>
      <c r="C418" s="191"/>
      <c r="D418" s="191"/>
    </row>
    <row r="419" spans="1:4" ht="20.100000000000001" customHeight="1" x14ac:dyDescent="0.3">
      <c r="A419" s="191"/>
      <c r="B419" s="191"/>
      <c r="C419" s="191"/>
      <c r="D419" s="191"/>
    </row>
    <row r="420" spans="1:4" ht="20.100000000000001" customHeight="1" x14ac:dyDescent="0.3">
      <c r="A420" s="191"/>
      <c r="B420" s="191"/>
      <c r="C420" s="191"/>
      <c r="D420" s="191"/>
    </row>
    <row r="421" spans="1:4" ht="20.100000000000001" customHeight="1" x14ac:dyDescent="0.3">
      <c r="A421" s="191"/>
      <c r="B421" s="191"/>
      <c r="C421" s="191"/>
      <c r="D421" s="191"/>
    </row>
    <row r="422" spans="1:4" ht="20.100000000000001" customHeight="1" x14ac:dyDescent="0.3">
      <c r="A422" s="191"/>
      <c r="B422" s="191"/>
      <c r="C422" s="191"/>
      <c r="D422" s="191"/>
    </row>
    <row r="423" spans="1:4" ht="20.100000000000001" customHeight="1" x14ac:dyDescent="0.3">
      <c r="A423" s="191"/>
      <c r="B423" s="191"/>
      <c r="C423" s="191"/>
      <c r="D423" s="191"/>
    </row>
    <row r="424" spans="1:4" ht="20.100000000000001" customHeight="1" x14ac:dyDescent="0.3">
      <c r="A424" s="191"/>
      <c r="B424" s="191"/>
      <c r="C424" s="191"/>
      <c r="D424" s="191"/>
    </row>
    <row r="425" spans="1:4" ht="20.100000000000001" customHeight="1" x14ac:dyDescent="0.3">
      <c r="A425" s="191"/>
      <c r="B425" s="191"/>
      <c r="C425" s="191"/>
      <c r="D425" s="191"/>
    </row>
    <row r="426" spans="1:4" ht="20.100000000000001" customHeight="1" x14ac:dyDescent="0.3">
      <c r="A426" s="191"/>
      <c r="B426" s="191"/>
      <c r="C426" s="191"/>
      <c r="D426" s="191"/>
    </row>
    <row r="427" spans="1:4" ht="20.100000000000001" customHeight="1" x14ac:dyDescent="0.3">
      <c r="A427" s="191"/>
      <c r="B427" s="191"/>
      <c r="C427" s="191"/>
      <c r="D427" s="191"/>
    </row>
    <row r="428" spans="1:4" ht="20.100000000000001" customHeight="1" x14ac:dyDescent="0.3">
      <c r="A428" s="191"/>
      <c r="B428" s="191"/>
      <c r="C428" s="191"/>
      <c r="D428" s="191"/>
    </row>
    <row r="429" spans="1:4" ht="20.100000000000001" customHeight="1" x14ac:dyDescent="0.3">
      <c r="A429" s="191"/>
      <c r="B429" s="191"/>
      <c r="C429" s="191"/>
      <c r="D429" s="191"/>
    </row>
    <row r="430" spans="1:4" ht="20.100000000000001" customHeight="1" x14ac:dyDescent="0.3">
      <c r="A430" s="191"/>
      <c r="B430" s="191"/>
      <c r="C430" s="191"/>
      <c r="D430" s="191"/>
    </row>
    <row r="431" spans="1:4" ht="20.100000000000001" customHeight="1" x14ac:dyDescent="0.3">
      <c r="A431" s="191"/>
      <c r="B431" s="191"/>
      <c r="C431" s="191"/>
      <c r="D431" s="191"/>
    </row>
    <row r="432" spans="1:4" ht="20.100000000000001" customHeight="1" x14ac:dyDescent="0.3">
      <c r="A432" s="191"/>
      <c r="B432" s="191"/>
      <c r="C432" s="191"/>
      <c r="D432" s="191"/>
    </row>
    <row r="433" spans="1:4" ht="20.100000000000001" customHeight="1" x14ac:dyDescent="0.3">
      <c r="A433" s="191"/>
      <c r="B433" s="191"/>
      <c r="C433" s="191"/>
      <c r="D433" s="191"/>
    </row>
    <row r="434" spans="1:4" ht="20.100000000000001" customHeight="1" x14ac:dyDescent="0.3">
      <c r="A434" s="191"/>
      <c r="B434" s="191"/>
      <c r="C434" s="191"/>
      <c r="D434" s="191"/>
    </row>
    <row r="435" spans="1:4" ht="20.100000000000001" customHeight="1" x14ac:dyDescent="0.3">
      <c r="A435" s="191"/>
      <c r="B435" s="191"/>
      <c r="C435" s="191"/>
      <c r="D435" s="191"/>
    </row>
    <row r="436" spans="1:4" ht="20.100000000000001" customHeight="1" x14ac:dyDescent="0.3">
      <c r="A436" s="191"/>
      <c r="B436" s="191"/>
      <c r="C436" s="191"/>
      <c r="D436" s="191"/>
    </row>
    <row r="437" spans="1:4" ht="20.100000000000001" customHeight="1" x14ac:dyDescent="0.3">
      <c r="A437" s="191"/>
      <c r="B437" s="191"/>
      <c r="C437" s="191"/>
      <c r="D437" s="191"/>
    </row>
    <row r="438" spans="1:4" ht="20.100000000000001" customHeight="1" x14ac:dyDescent="0.3">
      <c r="A438" s="191"/>
      <c r="B438" s="191"/>
      <c r="C438" s="191"/>
      <c r="D438" s="191"/>
    </row>
    <row r="439" spans="1:4" ht="20.100000000000001" customHeight="1" x14ac:dyDescent="0.3">
      <c r="A439" s="191"/>
      <c r="B439" s="191"/>
      <c r="C439" s="191"/>
      <c r="D439" s="191"/>
    </row>
    <row r="440" spans="1:4" ht="20.100000000000001" customHeight="1" x14ac:dyDescent="0.3">
      <c r="A440" s="191"/>
      <c r="B440" s="191"/>
      <c r="C440" s="191"/>
      <c r="D440" s="191"/>
    </row>
    <row r="441" spans="1:4" ht="20.100000000000001" customHeight="1" x14ac:dyDescent="0.3">
      <c r="A441" s="191"/>
      <c r="B441" s="191"/>
      <c r="C441" s="191"/>
      <c r="D441" s="191"/>
    </row>
    <row r="442" spans="1:4" ht="20.100000000000001" customHeight="1" x14ac:dyDescent="0.3">
      <c r="A442" s="191"/>
      <c r="B442" s="191"/>
      <c r="C442" s="191"/>
      <c r="D442" s="191"/>
    </row>
    <row r="443" spans="1:4" ht="20.100000000000001" customHeight="1" x14ac:dyDescent="0.3">
      <c r="A443" s="191"/>
      <c r="B443" s="191"/>
      <c r="C443" s="191"/>
      <c r="D443" s="191"/>
    </row>
    <row r="444" spans="1:4" ht="20.100000000000001" customHeight="1" x14ac:dyDescent="0.3">
      <c r="A444" s="191"/>
      <c r="B444" s="191"/>
      <c r="C444" s="191"/>
      <c r="D444" s="191"/>
    </row>
    <row r="445" spans="1:4" ht="20.100000000000001" customHeight="1" x14ac:dyDescent="0.3">
      <c r="A445" s="191"/>
      <c r="B445" s="191"/>
      <c r="C445" s="191"/>
      <c r="D445" s="191"/>
    </row>
    <row r="446" spans="1:4" ht="20.100000000000001" customHeight="1" x14ac:dyDescent="0.3">
      <c r="A446" s="191"/>
      <c r="B446" s="191"/>
      <c r="C446" s="191"/>
      <c r="D446" s="191"/>
    </row>
    <row r="447" spans="1:4" ht="20.100000000000001" customHeight="1" x14ac:dyDescent="0.3">
      <c r="A447" s="191"/>
      <c r="B447" s="191"/>
      <c r="C447" s="191"/>
      <c r="D447" s="191"/>
    </row>
    <row r="448" spans="1:4" ht="20.100000000000001" customHeight="1" x14ac:dyDescent="0.3">
      <c r="A448" s="191"/>
      <c r="B448" s="191"/>
      <c r="C448" s="191"/>
      <c r="D448" s="191"/>
    </row>
    <row r="449" spans="1:4" ht="20.100000000000001" customHeight="1" x14ac:dyDescent="0.3">
      <c r="A449" s="191"/>
      <c r="B449" s="191"/>
      <c r="C449" s="191"/>
      <c r="D449" s="191"/>
    </row>
    <row r="450" spans="1:4" ht="20.100000000000001" customHeight="1" x14ac:dyDescent="0.3">
      <c r="A450" s="191"/>
      <c r="B450" s="191"/>
      <c r="C450" s="191"/>
      <c r="D450" s="191"/>
    </row>
    <row r="451" spans="1:4" ht="20.100000000000001" customHeight="1" x14ac:dyDescent="0.3">
      <c r="A451" s="191"/>
      <c r="B451" s="191"/>
      <c r="C451" s="191"/>
      <c r="D451" s="191"/>
    </row>
    <row r="452" spans="1:4" ht="20.100000000000001" customHeight="1" x14ac:dyDescent="0.3">
      <c r="A452" s="191"/>
      <c r="B452" s="191"/>
      <c r="C452" s="191"/>
      <c r="D452" s="191"/>
    </row>
    <row r="453" spans="1:4" ht="20.100000000000001" customHeight="1" x14ac:dyDescent="0.3">
      <c r="A453" s="191"/>
      <c r="B453" s="191"/>
      <c r="C453" s="191"/>
      <c r="D453" s="191"/>
    </row>
    <row r="454" spans="1:4" ht="20.100000000000001" customHeight="1" x14ac:dyDescent="0.3">
      <c r="A454" s="191"/>
      <c r="B454" s="191"/>
      <c r="C454" s="191"/>
      <c r="D454" s="191"/>
    </row>
    <row r="455" spans="1:4" ht="20.100000000000001" customHeight="1" x14ac:dyDescent="0.3">
      <c r="A455" s="191"/>
      <c r="B455" s="191"/>
      <c r="C455" s="191"/>
      <c r="D455" s="191"/>
    </row>
    <row r="456" spans="1:4" ht="20.100000000000001" customHeight="1" x14ac:dyDescent="0.3">
      <c r="A456" s="191"/>
      <c r="B456" s="191"/>
      <c r="C456" s="191"/>
      <c r="D456" s="191"/>
    </row>
    <row r="457" spans="1:4" ht="20.100000000000001" customHeight="1" x14ac:dyDescent="0.3">
      <c r="A457" s="191"/>
      <c r="B457" s="191"/>
      <c r="C457" s="191"/>
      <c r="D457" s="191"/>
    </row>
    <row r="458" spans="1:4" ht="20.100000000000001" customHeight="1" x14ac:dyDescent="0.3">
      <c r="A458" s="191"/>
      <c r="B458" s="191"/>
      <c r="C458" s="191"/>
      <c r="D458" s="191"/>
    </row>
    <row r="459" spans="1:4" ht="20.100000000000001" customHeight="1" x14ac:dyDescent="0.3">
      <c r="A459" s="191"/>
      <c r="B459" s="191"/>
      <c r="C459" s="191"/>
      <c r="D459" s="191"/>
    </row>
    <row r="460" spans="1:4" ht="20.100000000000001" customHeight="1" x14ac:dyDescent="0.3">
      <c r="A460" s="191"/>
      <c r="B460" s="191"/>
      <c r="C460" s="191"/>
      <c r="D460" s="191"/>
    </row>
    <row r="461" spans="1:4" ht="20.100000000000001" customHeight="1" x14ac:dyDescent="0.3">
      <c r="A461" s="191"/>
      <c r="B461" s="191"/>
      <c r="C461" s="191"/>
      <c r="D461" s="191"/>
    </row>
    <row r="462" spans="1:4" ht="20.100000000000001" customHeight="1" x14ac:dyDescent="0.3">
      <c r="A462" s="191"/>
      <c r="B462" s="191"/>
      <c r="C462" s="191"/>
      <c r="D462" s="191"/>
    </row>
    <row r="463" spans="1:4" ht="20.100000000000001" customHeight="1" x14ac:dyDescent="0.3">
      <c r="A463" s="191"/>
      <c r="B463" s="191"/>
      <c r="C463" s="191"/>
      <c r="D463" s="191"/>
    </row>
    <row r="464" spans="1:4" ht="20.100000000000001" customHeight="1" x14ac:dyDescent="0.3">
      <c r="A464" s="191"/>
      <c r="B464" s="191"/>
      <c r="C464" s="191"/>
      <c r="D464" s="191"/>
    </row>
  </sheetData>
  <mergeCells count="32">
    <mergeCell ref="AP9:AQ9"/>
    <mergeCell ref="D1:G1"/>
    <mergeCell ref="T1:U1"/>
    <mergeCell ref="AE1:AF1"/>
    <mergeCell ref="AH9:AH10"/>
    <mergeCell ref="AI9:AI10"/>
    <mergeCell ref="AJ9:AJ10"/>
    <mergeCell ref="AK9:AK10"/>
    <mergeCell ref="AL9:AL10"/>
    <mergeCell ref="AM9:AM10"/>
    <mergeCell ref="W9:X9"/>
    <mergeCell ref="Y9:Z9"/>
    <mergeCell ref="AA9:AB9"/>
    <mergeCell ref="AC9:AD9"/>
    <mergeCell ref="AE9:AF9"/>
    <mergeCell ref="AG9:AG10"/>
    <mergeCell ref="AG8:AM8"/>
    <mergeCell ref="A9:A10"/>
    <mergeCell ref="B9:I9"/>
    <mergeCell ref="J9:K9"/>
    <mergeCell ref="L9:L10"/>
    <mergeCell ref="M9:M10"/>
    <mergeCell ref="N9:N10"/>
    <mergeCell ref="O9:O10"/>
    <mergeCell ref="P9:P10"/>
    <mergeCell ref="Q9:V10"/>
    <mergeCell ref="Q7:V7"/>
    <mergeCell ref="B8:K8"/>
    <mergeCell ref="L8:P8"/>
    <mergeCell ref="Q8:V8"/>
    <mergeCell ref="W8:AB8"/>
    <mergeCell ref="AC8:AF8"/>
  </mergeCells>
  <pageMargins left="0.94" right="0.5" top="0.5" bottom="0.4" header="0.3" footer="0.3"/>
  <pageSetup paperSize="5" scale="57" fitToWidth="2" orientation="landscape" horizontalDpi="1200" verticalDpi="1200" r:id="rId1"/>
  <headerFooter alignWithMargins="0">
    <oddHeader>&amp;C&amp;"Calibri,Regular"Public Right of Way (PROW) MEP Assessment Worksheet &amp;R&amp;"Calibri,Regular"&amp;A  Page &amp;P of &amp;N</oddHeader>
  </headerFooter>
  <colBreaks count="1" manualBreakCount="1">
    <brk id="22" max="44" man="1"/>
  </col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ltText="">
                <anchor moveWithCells="1">
                  <from>
                    <xdr:col>12</xdr:col>
                    <xdr:colOff>160020</xdr:colOff>
                    <xdr:row>0</xdr:row>
                    <xdr:rowOff>45720</xdr:rowOff>
                  </from>
                  <to>
                    <xdr:col>12</xdr:col>
                    <xdr:colOff>457200</xdr:colOff>
                    <xdr:row>0</xdr:row>
                    <xdr:rowOff>266700</xdr:rowOff>
                  </to>
                </anchor>
              </controlPr>
            </control>
          </mc:Choice>
        </mc:AlternateContent>
        <mc:AlternateContent xmlns:mc="http://schemas.openxmlformats.org/markup-compatibility/2006">
          <mc:Choice Requires="x14">
            <control shapeId="9218" r:id="rId5" name="Check Box 2">
              <controlPr defaultSize="0" autoFill="0" autoLine="0" autoPict="0" altText="">
                <anchor moveWithCells="1">
                  <from>
                    <xdr:col>12</xdr:col>
                    <xdr:colOff>746760</xdr:colOff>
                    <xdr:row>0</xdr:row>
                    <xdr:rowOff>38100</xdr:rowOff>
                  </from>
                  <to>
                    <xdr:col>13</xdr:col>
                    <xdr:colOff>259080</xdr:colOff>
                    <xdr:row>0</xdr:row>
                    <xdr:rowOff>259080</xdr:rowOff>
                  </to>
                </anchor>
              </controlPr>
            </control>
          </mc:Choice>
        </mc:AlternateContent>
        <mc:AlternateContent xmlns:mc="http://schemas.openxmlformats.org/markup-compatibility/2006">
          <mc:Choice Requires="x14">
            <control shapeId="9219" r:id="rId6" name="Check Box 3">
              <controlPr defaultSize="0" autoFill="0" autoLine="0" autoPict="0" altText="">
                <anchor moveWithCells="1">
                  <from>
                    <xdr:col>16</xdr:col>
                    <xdr:colOff>38100</xdr:colOff>
                    <xdr:row>0</xdr:row>
                    <xdr:rowOff>60960</xdr:rowOff>
                  </from>
                  <to>
                    <xdr:col>16</xdr:col>
                    <xdr:colOff>266700</xdr:colOff>
                    <xdr:row>0</xdr:row>
                    <xdr:rowOff>259080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1E588-4ADE-4117-B75A-C7EC65B18137}">
  <dimension ref="A1:AQ464"/>
  <sheetViews>
    <sheetView showGridLines="0" zoomScale="80" zoomScaleNormal="80" zoomScaleSheetLayoutView="75" workbookViewId="0">
      <pane xSplit="1" topLeftCell="B1" activePane="topRight" state="frozen"/>
      <selection activeCell="G20" sqref="G20"/>
      <selection pane="topRight"/>
    </sheetView>
  </sheetViews>
  <sheetFormatPr defaultColWidth="9.109375" defaultRowHeight="20.100000000000001" customHeight="1" x14ac:dyDescent="0.3"/>
  <cols>
    <col min="1" max="1" width="10.44140625" style="2" customWidth="1"/>
    <col min="2" max="2" width="10.6640625" style="2" customWidth="1"/>
    <col min="3" max="3" width="13.109375" style="2" customWidth="1"/>
    <col min="4" max="4" width="10" style="2" customWidth="1"/>
    <col min="5" max="5" width="12.5546875" style="2" customWidth="1"/>
    <col min="6" max="6" width="13.88671875" style="2" customWidth="1"/>
    <col min="7" max="7" width="12.88671875" style="2" customWidth="1"/>
    <col min="8" max="8" width="13.88671875" style="2" customWidth="1"/>
    <col min="9" max="9" width="12.88671875" style="2" customWidth="1"/>
    <col min="10" max="10" width="12.44140625" style="2" customWidth="1"/>
    <col min="11" max="11" width="10.6640625" style="2" customWidth="1"/>
    <col min="12" max="12" width="16.5546875" style="2" customWidth="1"/>
    <col min="13" max="13" width="11.33203125" style="2" customWidth="1"/>
    <col min="14" max="14" width="13.44140625" style="2" customWidth="1"/>
    <col min="15" max="15" width="10" style="2" customWidth="1"/>
    <col min="16" max="16" width="11" style="2" customWidth="1"/>
    <col min="17" max="17" width="11.77734375" style="2" customWidth="1"/>
    <col min="18" max="18" width="12.33203125" style="2" customWidth="1"/>
    <col min="19" max="19" width="11.77734375" style="2" customWidth="1"/>
    <col min="20" max="20" width="12.33203125" style="2" customWidth="1"/>
    <col min="21" max="21" width="14.33203125" style="2" customWidth="1"/>
    <col min="22" max="22" width="12.33203125" style="2" customWidth="1"/>
    <col min="23" max="23" width="14.88671875" style="2" customWidth="1"/>
    <col min="24" max="24" width="13" style="2" customWidth="1"/>
    <col min="25" max="25" width="14.44140625" style="2" customWidth="1"/>
    <col min="26" max="26" width="13.44140625" style="2" customWidth="1"/>
    <col min="27" max="27" width="13.88671875" style="2" customWidth="1"/>
    <col min="28" max="28" width="14.109375" style="2" customWidth="1"/>
    <col min="29" max="29" width="13.5546875" style="2" customWidth="1"/>
    <col min="30" max="30" width="13.88671875" style="2" customWidth="1"/>
    <col min="31" max="31" width="12" style="2" customWidth="1"/>
    <col min="32" max="32" width="11.88671875" style="2" customWidth="1"/>
    <col min="33" max="33" width="19.109375" style="2" customWidth="1"/>
    <col min="34" max="34" width="19.5546875" style="2" customWidth="1"/>
    <col min="35" max="35" width="17.44140625" style="2" customWidth="1"/>
    <col min="36" max="37" width="12.6640625" style="2" customWidth="1"/>
    <col min="38" max="38" width="19.6640625" style="2" customWidth="1"/>
    <col min="39" max="39" width="16.5546875" style="176" customWidth="1"/>
    <col min="40" max="40" width="19.33203125" style="176" customWidth="1"/>
    <col min="41" max="41" width="16.88671875" style="2" customWidth="1"/>
    <col min="42" max="16384" width="9.109375" style="2"/>
  </cols>
  <sheetData>
    <row r="1" spans="1:43" ht="24" customHeight="1" x14ac:dyDescent="0.35">
      <c r="B1" s="158" t="s">
        <v>38</v>
      </c>
      <c r="C1" s="159"/>
      <c r="D1" s="208" t="s">
        <v>46</v>
      </c>
      <c r="E1" s="208"/>
      <c r="F1" s="208"/>
      <c r="G1" s="208"/>
      <c r="H1" s="161" t="s">
        <v>39</v>
      </c>
      <c r="I1" s="208" t="s">
        <v>45</v>
      </c>
      <c r="J1" s="208"/>
      <c r="L1" s="162" t="s">
        <v>48</v>
      </c>
      <c r="M1" s="163"/>
      <c r="N1" s="164"/>
      <c r="P1" s="165" t="s">
        <v>40</v>
      </c>
      <c r="Q1" s="163"/>
      <c r="R1" s="159"/>
      <c r="S1" s="166" t="s">
        <v>47</v>
      </c>
      <c r="T1" s="208">
        <v>6100</v>
      </c>
      <c r="U1" s="208"/>
      <c r="V1" s="159"/>
      <c r="W1" s="158" t="s">
        <v>38</v>
      </c>
      <c r="X1" s="159"/>
      <c r="Y1" s="208" t="str">
        <f>IF(D1="","",D1)</f>
        <v>Minnesota Ave Great Street Test Case</v>
      </c>
      <c r="Z1" s="208"/>
      <c r="AA1" s="208"/>
      <c r="AB1" s="208"/>
      <c r="AE1" s="166" t="s">
        <v>47</v>
      </c>
      <c r="AF1" s="208">
        <f>IF(T1="","",T1)</f>
        <v>6100</v>
      </c>
      <c r="AG1" s="208"/>
      <c r="AH1" s="159"/>
      <c r="AI1" s="167"/>
      <c r="AJ1" s="161"/>
      <c r="AK1" s="161"/>
      <c r="AL1" s="159"/>
      <c r="AM1" s="161"/>
      <c r="AN1" s="159"/>
    </row>
    <row r="2" spans="1:43" s="172" customFormat="1" ht="24.75" customHeight="1" x14ac:dyDescent="0.45">
      <c r="A2" s="168"/>
      <c r="B2" s="169" t="s">
        <v>42</v>
      </c>
      <c r="C2" s="168"/>
      <c r="D2" s="168"/>
      <c r="E2" s="170"/>
      <c r="F2" s="170"/>
      <c r="G2" s="170"/>
      <c r="H2" s="170"/>
      <c r="I2" s="170"/>
      <c r="J2" s="170"/>
      <c r="K2" s="170"/>
      <c r="L2" s="171" t="s">
        <v>64</v>
      </c>
      <c r="P2" s="13"/>
      <c r="Q2" s="19"/>
      <c r="R2" s="173"/>
      <c r="S2" s="173"/>
      <c r="T2" s="173"/>
      <c r="U2" s="173"/>
      <c r="V2" s="173"/>
      <c r="W2" s="47" t="str">
        <f>B2</f>
        <v>Summary Data: 90%/Final Design Phase</v>
      </c>
      <c r="X2" s="39"/>
      <c r="Y2" s="39"/>
      <c r="Z2" s="39"/>
      <c r="AA2" s="40"/>
      <c r="AB2" s="41"/>
      <c r="AC2" s="42"/>
      <c r="AD2" s="43"/>
      <c r="AE2" s="44"/>
      <c r="AF2" s="39"/>
      <c r="AM2" s="174"/>
      <c r="AN2" s="174"/>
    </row>
    <row r="3" spans="1:43" ht="17.399999999999999" customHeight="1" x14ac:dyDescent="0.4">
      <c r="A3" s="175"/>
      <c r="B3" s="3"/>
      <c r="C3" s="3"/>
      <c r="D3" s="3"/>
      <c r="E3" s="4"/>
      <c r="F3" s="4"/>
      <c r="G3" s="4"/>
      <c r="H3" s="4"/>
      <c r="I3" s="12" t="s">
        <v>25</v>
      </c>
      <c r="J3" s="34">
        <f>J45</f>
        <v>19812.11477172</v>
      </c>
      <c r="K3" s="21" t="s">
        <v>3</v>
      </c>
      <c r="L3" s="240" t="s">
        <v>33</v>
      </c>
      <c r="Q3" s="19"/>
      <c r="R3" s="173"/>
      <c r="S3" s="173"/>
      <c r="T3" s="173"/>
      <c r="U3" s="173"/>
      <c r="V3" s="173"/>
      <c r="W3" s="46"/>
      <c r="X3" s="38"/>
      <c r="Y3" s="38"/>
      <c r="Z3" s="38"/>
      <c r="AA3" s="38"/>
      <c r="AB3" s="38"/>
      <c r="AC3" s="42"/>
      <c r="AD3" s="43"/>
      <c r="AE3" s="50" t="str">
        <f>I3</f>
        <v>Regulated Retention Volume (1.2"):</v>
      </c>
      <c r="AF3" s="51">
        <f>J3</f>
        <v>19812.11477172</v>
      </c>
      <c r="AG3" s="52" t="str">
        <f>K3</f>
        <v>CF</v>
      </c>
    </row>
    <row r="4" spans="1:43" ht="19.2" customHeight="1" x14ac:dyDescent="0.4">
      <c r="B4" s="5" t="s">
        <v>20</v>
      </c>
      <c r="C4" s="177"/>
      <c r="D4" s="6"/>
      <c r="E4" s="35">
        <f>E45/43560</f>
        <v>5.1043643468319555</v>
      </c>
      <c r="F4" s="177"/>
      <c r="I4" s="11" t="s">
        <v>92</v>
      </c>
      <c r="J4" s="36">
        <f>AL45</f>
        <v>9865.552809374256</v>
      </c>
      <c r="K4" s="21" t="s">
        <v>3</v>
      </c>
      <c r="L4" s="240" t="s">
        <v>41</v>
      </c>
      <c r="Q4" s="20"/>
      <c r="R4" s="173"/>
      <c r="S4" s="173"/>
      <c r="T4" s="173"/>
      <c r="U4" s="173"/>
      <c r="V4" s="173"/>
      <c r="W4" s="46" t="str">
        <f>B4</f>
        <v xml:space="preserve">Disturbance Area (ac.): </v>
      </c>
      <c r="X4" s="38"/>
      <c r="Y4" s="38"/>
      <c r="Z4" s="48">
        <f>E4</f>
        <v>5.1043643468319555</v>
      </c>
      <c r="AA4" s="38"/>
      <c r="AB4" s="38"/>
      <c r="AC4" s="45"/>
      <c r="AD4" s="43"/>
      <c r="AE4" s="50" t="str">
        <f>I4</f>
        <v>Volume Retained:</v>
      </c>
      <c r="AF4" s="51">
        <f>J4</f>
        <v>9865.552809374256</v>
      </c>
      <c r="AG4" s="52" t="str">
        <f>K4</f>
        <v>CF</v>
      </c>
    </row>
    <row r="5" spans="1:43" ht="19.2" customHeight="1" x14ac:dyDescent="0.35">
      <c r="B5" s="5" t="s">
        <v>24</v>
      </c>
      <c r="D5" s="7"/>
      <c r="E5" s="8">
        <v>33</v>
      </c>
      <c r="F5" s="10"/>
      <c r="G5" s="7"/>
      <c r="H5" s="9"/>
      <c r="I5" s="11" t="s">
        <v>93</v>
      </c>
      <c r="J5" s="239">
        <f>J4-J3</f>
        <v>-9946.5619623457442</v>
      </c>
      <c r="K5" s="21" t="s">
        <v>3</v>
      </c>
      <c r="W5" s="46" t="str">
        <f>B5</f>
        <v>No. of Drainage Areas:</v>
      </c>
      <c r="X5" s="38"/>
      <c r="Y5" s="38"/>
      <c r="Z5" s="49">
        <f>E5</f>
        <v>33</v>
      </c>
      <c r="AA5" s="38"/>
      <c r="AB5" s="38"/>
      <c r="AC5" s="39"/>
      <c r="AD5" s="39"/>
      <c r="AE5" s="50" t="str">
        <f>I5</f>
        <v>Difference:</v>
      </c>
      <c r="AF5" s="241">
        <f>J5</f>
        <v>-9946.5619623457442</v>
      </c>
      <c r="AG5" s="52" t="str">
        <f>K5</f>
        <v>CF</v>
      </c>
    </row>
    <row r="6" spans="1:43" ht="9.75" customHeight="1" x14ac:dyDescent="0.35">
      <c r="B6" s="7"/>
      <c r="C6" s="7"/>
      <c r="D6" s="7"/>
      <c r="E6" s="7"/>
      <c r="F6" s="7"/>
      <c r="G6" s="7"/>
      <c r="H6" s="7"/>
      <c r="I6" s="7"/>
      <c r="J6" s="177"/>
      <c r="AB6" s="178"/>
      <c r="AE6" s="179"/>
      <c r="AG6" s="179"/>
      <c r="AH6" s="179"/>
    </row>
    <row r="7" spans="1:43" s="14" customFormat="1" ht="17.399999999999999" x14ac:dyDescent="0.35">
      <c r="B7" s="15" t="s">
        <v>8</v>
      </c>
      <c r="C7" s="16"/>
      <c r="D7" s="16"/>
      <c r="E7" s="17"/>
      <c r="F7" s="17"/>
      <c r="G7" s="17"/>
      <c r="H7" s="17"/>
      <c r="I7" s="17"/>
      <c r="J7" s="17"/>
      <c r="K7" s="17"/>
      <c r="L7" s="15" t="s">
        <v>9</v>
      </c>
      <c r="M7" s="17"/>
      <c r="N7" s="17"/>
      <c r="O7" s="17"/>
      <c r="P7" s="18"/>
      <c r="Q7" s="62" t="s">
        <v>10</v>
      </c>
      <c r="R7" s="63"/>
      <c r="S7" s="63"/>
      <c r="T7" s="63"/>
      <c r="U7" s="63"/>
      <c r="V7" s="63"/>
      <c r="W7" s="56" t="s">
        <v>11</v>
      </c>
      <c r="X7" s="17"/>
      <c r="Y7" s="17"/>
      <c r="Z7" s="17"/>
      <c r="AA7" s="17"/>
      <c r="AB7" s="17"/>
      <c r="AC7" s="15" t="s">
        <v>82</v>
      </c>
      <c r="AD7" s="29"/>
      <c r="AE7" s="29"/>
      <c r="AF7" s="30"/>
      <c r="AG7" s="28"/>
      <c r="AH7" s="29"/>
      <c r="AI7" s="29"/>
      <c r="AJ7" s="29"/>
      <c r="AK7" s="29"/>
      <c r="AL7" s="29"/>
      <c r="AM7" s="29"/>
    </row>
    <row r="8" spans="1:43" ht="102.75" customHeight="1" x14ac:dyDescent="0.3">
      <c r="B8" s="71" t="s">
        <v>83</v>
      </c>
      <c r="C8" s="72"/>
      <c r="D8" s="72"/>
      <c r="E8" s="72"/>
      <c r="F8" s="72"/>
      <c r="G8" s="72"/>
      <c r="H8" s="72"/>
      <c r="I8" s="72"/>
      <c r="J8" s="72"/>
      <c r="K8" s="73"/>
      <c r="L8" s="66" t="s">
        <v>68</v>
      </c>
      <c r="M8" s="66"/>
      <c r="N8" s="66"/>
      <c r="O8" s="66"/>
      <c r="P8" s="66"/>
      <c r="Q8" s="67" t="s">
        <v>69</v>
      </c>
      <c r="R8" s="68"/>
      <c r="S8" s="68"/>
      <c r="T8" s="68"/>
      <c r="U8" s="68"/>
      <c r="V8" s="69"/>
      <c r="W8" s="64" t="s">
        <v>70</v>
      </c>
      <c r="X8" s="78"/>
      <c r="Y8" s="78"/>
      <c r="Z8" s="78"/>
      <c r="AA8" s="78"/>
      <c r="AB8" s="65"/>
      <c r="AC8" s="76" t="s">
        <v>88</v>
      </c>
      <c r="AD8" s="77"/>
      <c r="AE8" s="77"/>
      <c r="AF8" s="77"/>
      <c r="AG8" s="79" t="s">
        <v>89</v>
      </c>
      <c r="AH8" s="79"/>
      <c r="AI8" s="79"/>
      <c r="AJ8" s="79"/>
      <c r="AK8" s="79"/>
      <c r="AL8" s="79"/>
      <c r="AM8" s="79"/>
      <c r="AN8" s="1"/>
    </row>
    <row r="9" spans="1:43" s="181" customFormat="1" ht="42.6" customHeight="1" x14ac:dyDescent="0.3">
      <c r="A9" s="80" t="s">
        <v>26</v>
      </c>
      <c r="B9" s="81" t="s">
        <v>80</v>
      </c>
      <c r="C9" s="82"/>
      <c r="D9" s="82"/>
      <c r="E9" s="82"/>
      <c r="F9" s="82"/>
      <c r="G9" s="82"/>
      <c r="H9" s="82"/>
      <c r="I9" s="83"/>
      <c r="J9" s="81" t="s">
        <v>0</v>
      </c>
      <c r="K9" s="82"/>
      <c r="L9" s="74" t="s">
        <v>78</v>
      </c>
      <c r="M9" s="74" t="s">
        <v>75</v>
      </c>
      <c r="N9" s="74" t="s">
        <v>76</v>
      </c>
      <c r="O9" s="74" t="s">
        <v>77</v>
      </c>
      <c r="P9" s="74" t="s">
        <v>85</v>
      </c>
      <c r="Q9" s="84" t="s">
        <v>50</v>
      </c>
      <c r="R9" s="85"/>
      <c r="S9" s="85"/>
      <c r="T9" s="85"/>
      <c r="U9" s="85"/>
      <c r="V9" s="86"/>
      <c r="W9" s="87" t="s">
        <v>27</v>
      </c>
      <c r="X9" s="87"/>
      <c r="Y9" s="87" t="s">
        <v>12</v>
      </c>
      <c r="Z9" s="87"/>
      <c r="AA9" s="87" t="s">
        <v>13</v>
      </c>
      <c r="AB9" s="87"/>
      <c r="AC9" s="87" t="s">
        <v>87</v>
      </c>
      <c r="AD9" s="87"/>
      <c r="AE9" s="87" t="s">
        <v>86</v>
      </c>
      <c r="AF9" s="87"/>
      <c r="AG9" s="74" t="s">
        <v>73</v>
      </c>
      <c r="AH9" s="74" t="s">
        <v>81</v>
      </c>
      <c r="AI9" s="74" t="s">
        <v>74</v>
      </c>
      <c r="AJ9" s="74" t="s">
        <v>90</v>
      </c>
      <c r="AK9" s="74" t="s">
        <v>91</v>
      </c>
      <c r="AL9" s="74" t="s">
        <v>72</v>
      </c>
      <c r="AM9" s="74" t="s">
        <v>7</v>
      </c>
      <c r="AN9" s="180"/>
      <c r="AP9" s="182" t="s">
        <v>32</v>
      </c>
      <c r="AQ9" s="183"/>
    </row>
    <row r="10" spans="1:43" s="181" customFormat="1" ht="48.75" customHeight="1" thickBot="1" x14ac:dyDescent="0.35">
      <c r="A10" s="88"/>
      <c r="B10" s="53" t="s">
        <v>56</v>
      </c>
      <c r="C10" s="53" t="s">
        <v>57</v>
      </c>
      <c r="D10" s="53" t="s">
        <v>58</v>
      </c>
      <c r="E10" s="89" t="s">
        <v>59</v>
      </c>
      <c r="F10" s="53" t="s">
        <v>49</v>
      </c>
      <c r="G10" s="53" t="s">
        <v>16</v>
      </c>
      <c r="H10" s="53" t="s">
        <v>17</v>
      </c>
      <c r="I10" s="53" t="s">
        <v>18</v>
      </c>
      <c r="J10" s="89" t="s">
        <v>55</v>
      </c>
      <c r="K10" s="53" t="s">
        <v>19</v>
      </c>
      <c r="L10" s="75"/>
      <c r="M10" s="75"/>
      <c r="N10" s="75"/>
      <c r="O10" s="75"/>
      <c r="P10" s="75"/>
      <c r="Q10" s="90"/>
      <c r="R10" s="91"/>
      <c r="S10" s="91"/>
      <c r="T10" s="91"/>
      <c r="U10" s="91"/>
      <c r="V10" s="92"/>
      <c r="W10" s="93" t="s">
        <v>55</v>
      </c>
      <c r="X10" s="93" t="s">
        <v>71</v>
      </c>
      <c r="Y10" s="93" t="s">
        <v>55</v>
      </c>
      <c r="Z10" s="93" t="s">
        <v>71</v>
      </c>
      <c r="AA10" s="93" t="s">
        <v>55</v>
      </c>
      <c r="AB10" s="93" t="s">
        <v>71</v>
      </c>
      <c r="AC10" s="93" t="s">
        <v>55</v>
      </c>
      <c r="AD10" s="93" t="s">
        <v>71</v>
      </c>
      <c r="AE10" s="93" t="s">
        <v>55</v>
      </c>
      <c r="AF10" s="93" t="s">
        <v>71</v>
      </c>
      <c r="AG10" s="75"/>
      <c r="AH10" s="75"/>
      <c r="AI10" s="75"/>
      <c r="AJ10" s="75"/>
      <c r="AK10" s="75"/>
      <c r="AL10" s="75"/>
      <c r="AM10" s="75"/>
      <c r="AP10" s="184" t="s">
        <v>55</v>
      </c>
      <c r="AQ10" s="184" t="s">
        <v>19</v>
      </c>
    </row>
    <row r="11" spans="1:43" s="155" customFormat="1" ht="32.4" customHeight="1" thickTop="1" x14ac:dyDescent="0.25">
      <c r="A11" s="94"/>
      <c r="B11" s="95" t="s">
        <v>14</v>
      </c>
      <c r="C11" s="95" t="s">
        <v>14</v>
      </c>
      <c r="D11" s="95" t="s">
        <v>14</v>
      </c>
      <c r="E11" s="96" t="s">
        <v>14</v>
      </c>
      <c r="F11" s="95" t="s">
        <v>14</v>
      </c>
      <c r="G11" s="95" t="s">
        <v>14</v>
      </c>
      <c r="H11" s="95" t="s">
        <v>14</v>
      </c>
      <c r="I11" s="95" t="s">
        <v>14</v>
      </c>
      <c r="J11" s="96" t="s">
        <v>3</v>
      </c>
      <c r="K11" s="95" t="s">
        <v>3</v>
      </c>
      <c r="L11" s="97" t="s">
        <v>79</v>
      </c>
      <c r="M11" s="98" t="s">
        <v>4</v>
      </c>
      <c r="N11" s="98" t="s">
        <v>4</v>
      </c>
      <c r="O11" s="98" t="s">
        <v>5</v>
      </c>
      <c r="P11" s="98" t="s">
        <v>4</v>
      </c>
      <c r="Q11" s="100" t="s">
        <v>51</v>
      </c>
      <c r="R11" s="101" t="s">
        <v>53</v>
      </c>
      <c r="S11" s="100" t="s">
        <v>52</v>
      </c>
      <c r="T11" s="101" t="s">
        <v>53</v>
      </c>
      <c r="U11" s="100" t="s">
        <v>54</v>
      </c>
      <c r="V11" s="101" t="s">
        <v>53</v>
      </c>
      <c r="W11" s="102" t="s">
        <v>14</v>
      </c>
      <c r="X11" s="98" t="s">
        <v>14</v>
      </c>
      <c r="Y11" s="102" t="s">
        <v>14</v>
      </c>
      <c r="Z11" s="102" t="s">
        <v>14</v>
      </c>
      <c r="AA11" s="102" t="s">
        <v>14</v>
      </c>
      <c r="AB11" s="102" t="s">
        <v>14</v>
      </c>
      <c r="AC11" s="102" t="s">
        <v>14</v>
      </c>
      <c r="AD11" s="102" t="s">
        <v>14</v>
      </c>
      <c r="AE11" s="102" t="s">
        <v>3</v>
      </c>
      <c r="AF11" s="102" t="s">
        <v>3</v>
      </c>
      <c r="AG11" s="103" t="s">
        <v>3</v>
      </c>
      <c r="AH11" s="103" t="s">
        <v>3</v>
      </c>
      <c r="AI11" s="103" t="s">
        <v>3</v>
      </c>
      <c r="AJ11" s="104" t="s">
        <v>6</v>
      </c>
      <c r="AK11" s="104" t="s">
        <v>6</v>
      </c>
      <c r="AL11" s="103" t="s">
        <v>3</v>
      </c>
      <c r="AM11" s="105" t="s">
        <v>3</v>
      </c>
      <c r="AP11" s="185" t="s">
        <v>15</v>
      </c>
      <c r="AQ11" s="185" t="s">
        <v>15</v>
      </c>
    </row>
    <row r="12" spans="1:43" s="155" customFormat="1" ht="16.2" customHeight="1" x14ac:dyDescent="0.25">
      <c r="A12" s="106">
        <v>57</v>
      </c>
      <c r="B12" s="107">
        <v>6909.8804000000018</v>
      </c>
      <c r="C12" s="107">
        <v>170.31960000000046</v>
      </c>
      <c r="D12" s="108"/>
      <c r="E12" s="109">
        <f>SUM(B12:D12)</f>
        <v>7080.2000000000025</v>
      </c>
      <c r="F12" s="108">
        <v>1097</v>
      </c>
      <c r="G12" s="108"/>
      <c r="H12" s="108"/>
      <c r="I12" s="109">
        <f>SUM(F12:H12)</f>
        <v>1097</v>
      </c>
      <c r="J12" s="110">
        <f>IF(E12=0,0,AP12*1.2/12*E12)</f>
        <v>660.69662800000015</v>
      </c>
      <c r="K12" s="109">
        <f>IF(I12=0,0,AQ12*1.2/12*I12)</f>
        <v>104.21499999999997</v>
      </c>
      <c r="L12" s="111" t="s">
        <v>23</v>
      </c>
      <c r="M12" s="112" t="s">
        <v>1</v>
      </c>
      <c r="N12" s="112" t="s">
        <v>1</v>
      </c>
      <c r="O12" s="112">
        <v>0.04</v>
      </c>
      <c r="P12" s="112" t="s">
        <v>2</v>
      </c>
      <c r="Q12" s="114"/>
      <c r="R12" s="115">
        <f>Q12*10</f>
        <v>0</v>
      </c>
      <c r="S12" s="114"/>
      <c r="T12" s="115">
        <f t="shared" ref="T12:T15" si="0">S12*20</f>
        <v>0</v>
      </c>
      <c r="U12" s="114"/>
      <c r="V12" s="115">
        <f>U12*40</f>
        <v>0</v>
      </c>
      <c r="W12" s="116"/>
      <c r="X12" s="116"/>
      <c r="Y12" s="117"/>
      <c r="Z12" s="117"/>
      <c r="AA12" s="117"/>
      <c r="AB12" s="116"/>
      <c r="AC12" s="117"/>
      <c r="AD12" s="117"/>
      <c r="AE12" s="118">
        <f>IF(AC12=0,0,AC12*1.7/12*AP12)</f>
        <v>0</v>
      </c>
      <c r="AF12" s="118">
        <f>IF(AD12=0,0,AD12*1.7/12*AQ12)</f>
        <v>0</v>
      </c>
      <c r="AG12" s="117"/>
      <c r="AH12" s="119"/>
      <c r="AI12" s="119"/>
      <c r="AJ12" s="120"/>
      <c r="AK12" s="120"/>
      <c r="AL12" s="121">
        <f>(IF((AE12)&lt;(AG12+AH12+AI12),(AE12),(AG12+AH12+AI12)))+AJ12*5+AK12*10+R12+T12+V12</f>
        <v>0</v>
      </c>
      <c r="AM12" s="121">
        <f>AL12-J12</f>
        <v>-660.69662800000015</v>
      </c>
      <c r="AP12" s="31">
        <f>IF(E12=0,"",(B12*0.95+C12*0.25+D12*0)/E12)</f>
        <v>0.93316096720431618</v>
      </c>
      <c r="AQ12" s="31">
        <f>IF(I12=0,"",(F12*0.95+G12*0.25+H12*0)/I12)</f>
        <v>0.94999999999999984</v>
      </c>
    </row>
    <row r="13" spans="1:43" s="155" customFormat="1" ht="16.2" customHeight="1" x14ac:dyDescent="0.25">
      <c r="A13" s="122">
        <v>58</v>
      </c>
      <c r="B13" s="107">
        <v>6688.8111000000008</v>
      </c>
      <c r="C13" s="107">
        <v>348.58890000000019</v>
      </c>
      <c r="D13" s="123"/>
      <c r="E13" s="109">
        <f t="shared" ref="E13:E44" si="1">SUM(B13:D13)</f>
        <v>7037.4000000000015</v>
      </c>
      <c r="F13" s="108">
        <v>745</v>
      </c>
      <c r="G13" s="107"/>
      <c r="H13" s="107"/>
      <c r="I13" s="109">
        <f t="shared" ref="I13:I26" si="2">SUM(F13:H13)</f>
        <v>745</v>
      </c>
      <c r="J13" s="110">
        <f t="shared" ref="J13:J44" si="3">IF(E13=0,0,AP13*1.2/12*E13)</f>
        <v>644.15177700000004</v>
      </c>
      <c r="K13" s="109">
        <f t="shared" ref="K13:K44" si="4">IF(I13=0,0,AQ13*1.2/12*I13)</f>
        <v>70.774999999999991</v>
      </c>
      <c r="L13" s="124" t="s">
        <v>31</v>
      </c>
      <c r="M13" s="112" t="s">
        <v>1</v>
      </c>
      <c r="N13" s="112" t="s">
        <v>1</v>
      </c>
      <c r="O13" s="112">
        <v>0.52</v>
      </c>
      <c r="P13" s="112" t="s">
        <v>2</v>
      </c>
      <c r="Q13" s="114"/>
      <c r="R13" s="115">
        <f t="shared" ref="R13:R44" si="5">Q13*10</f>
        <v>0</v>
      </c>
      <c r="S13" s="114"/>
      <c r="T13" s="115">
        <f t="shared" si="0"/>
        <v>0</v>
      </c>
      <c r="U13" s="114"/>
      <c r="V13" s="115">
        <f t="shared" ref="V13:V44" si="6">U13*40</f>
        <v>0</v>
      </c>
      <c r="W13" s="125">
        <v>210</v>
      </c>
      <c r="X13" s="117"/>
      <c r="Y13" s="117">
        <v>150</v>
      </c>
      <c r="Z13" s="117"/>
      <c r="AA13" s="117"/>
      <c r="AB13" s="117"/>
      <c r="AC13" s="116">
        <v>7037.4000000000015</v>
      </c>
      <c r="AD13" s="116">
        <v>745</v>
      </c>
      <c r="AE13" s="118">
        <f t="shared" ref="AE13:AF44" si="7">IF(AC13=0,0,AC13*1.7/12*AP13)</f>
        <v>912.54835075000005</v>
      </c>
      <c r="AF13" s="118">
        <f t="shared" si="7"/>
        <v>100.26458333333333</v>
      </c>
      <c r="AG13" s="117">
        <v>92.25</v>
      </c>
      <c r="AH13" s="119"/>
      <c r="AI13" s="119"/>
      <c r="AJ13" s="117"/>
      <c r="AK13" s="117"/>
      <c r="AL13" s="121">
        <f t="shared" ref="AL13:AL44" si="8">(IF((AE13)&lt;(AG13+AH13+AI13),(AE13),(AG13+AH13+AI13)))+AJ13*5+AK13*10+R13+T13+V13</f>
        <v>92.25</v>
      </c>
      <c r="AM13" s="121">
        <f>AL13-J13</f>
        <v>-551.90177700000004</v>
      </c>
      <c r="AP13" s="31">
        <f t="shared" ref="AP13:AP44" si="9">IF(E13=0,"",(B13*0.95+C13*0.25+D13*0)/E13)</f>
        <v>0.91532636627163433</v>
      </c>
      <c r="AQ13" s="31">
        <f t="shared" ref="AQ13:AQ44" si="10">IF(I13=0,"",(F13*0.95+G13*0.25+H13*0)/I13)</f>
        <v>0.95</v>
      </c>
    </row>
    <row r="14" spans="1:43" s="155" customFormat="1" ht="16.2" customHeight="1" x14ac:dyDescent="0.25">
      <c r="A14" s="122">
        <v>61</v>
      </c>
      <c r="B14" s="107">
        <v>6860</v>
      </c>
      <c r="C14" s="107">
        <v>100</v>
      </c>
      <c r="D14" s="123"/>
      <c r="E14" s="109">
        <f t="shared" si="1"/>
        <v>6960</v>
      </c>
      <c r="F14" s="107">
        <v>120</v>
      </c>
      <c r="G14" s="107">
        <v>2083</v>
      </c>
      <c r="H14" s="107"/>
      <c r="I14" s="109">
        <f t="shared" si="2"/>
        <v>2203</v>
      </c>
      <c r="J14" s="110">
        <f t="shared" si="3"/>
        <v>654.20000000000005</v>
      </c>
      <c r="K14" s="109">
        <f t="shared" si="4"/>
        <v>63.474999999999994</v>
      </c>
      <c r="L14" s="124" t="s">
        <v>31</v>
      </c>
      <c r="M14" s="112" t="s">
        <v>1</v>
      </c>
      <c r="N14" s="112" t="s">
        <v>1</v>
      </c>
      <c r="O14" s="112">
        <v>0.2</v>
      </c>
      <c r="P14" s="112" t="s">
        <v>2</v>
      </c>
      <c r="Q14" s="114"/>
      <c r="R14" s="115">
        <f t="shared" si="5"/>
        <v>0</v>
      </c>
      <c r="S14" s="114"/>
      <c r="T14" s="115">
        <f t="shared" si="0"/>
        <v>0</v>
      </c>
      <c r="U14" s="114"/>
      <c r="V14" s="115">
        <f t="shared" si="6"/>
        <v>0</v>
      </c>
      <c r="W14" s="117"/>
      <c r="X14" s="117"/>
      <c r="Y14" s="117">
        <v>0</v>
      </c>
      <c r="Z14" s="117"/>
      <c r="AA14" s="117">
        <v>1290</v>
      </c>
      <c r="AB14" s="117"/>
      <c r="AC14" s="116">
        <v>6264</v>
      </c>
      <c r="AD14" s="116">
        <v>1982.7</v>
      </c>
      <c r="AE14" s="118">
        <f t="shared" si="7"/>
        <v>834.10500000000002</v>
      </c>
      <c r="AF14" s="118">
        <f t="shared" si="7"/>
        <v>80.930624999999992</v>
      </c>
      <c r="AG14" s="117">
        <v>0</v>
      </c>
      <c r="AH14" s="117">
        <v>225.74999999999997</v>
      </c>
      <c r="AI14" s="117"/>
      <c r="AJ14" s="117"/>
      <c r="AK14" s="117"/>
      <c r="AL14" s="121">
        <f t="shared" si="8"/>
        <v>225.74999999999997</v>
      </c>
      <c r="AM14" s="121">
        <f>AL14-J14</f>
        <v>-428.45000000000005</v>
      </c>
      <c r="AP14" s="31">
        <f t="shared" si="9"/>
        <v>0.93994252873563222</v>
      </c>
      <c r="AQ14" s="31">
        <f t="shared" si="10"/>
        <v>0.28812982296867906</v>
      </c>
    </row>
    <row r="15" spans="1:43" s="155" customFormat="1" ht="16.2" customHeight="1" x14ac:dyDescent="0.25">
      <c r="A15" s="122">
        <v>68</v>
      </c>
      <c r="B15" s="107">
        <v>5720</v>
      </c>
      <c r="C15" s="107">
        <v>650</v>
      </c>
      <c r="D15" s="123"/>
      <c r="E15" s="109">
        <f t="shared" si="1"/>
        <v>6370</v>
      </c>
      <c r="F15" s="107">
        <v>3000</v>
      </c>
      <c r="G15" s="107"/>
      <c r="H15" s="107"/>
      <c r="I15" s="109">
        <f t="shared" si="2"/>
        <v>3000</v>
      </c>
      <c r="J15" s="110">
        <f t="shared" si="3"/>
        <v>559.65</v>
      </c>
      <c r="K15" s="109">
        <f t="shared" si="4"/>
        <v>284.99999999999994</v>
      </c>
      <c r="L15" s="126" t="s">
        <v>23</v>
      </c>
      <c r="M15" s="112" t="s">
        <v>2</v>
      </c>
      <c r="N15" s="112" t="s">
        <v>1</v>
      </c>
      <c r="O15" s="112">
        <v>0.2</v>
      </c>
      <c r="P15" s="112" t="s">
        <v>2</v>
      </c>
      <c r="Q15" s="114"/>
      <c r="R15" s="115">
        <f t="shared" si="5"/>
        <v>0</v>
      </c>
      <c r="S15" s="114"/>
      <c r="T15" s="115">
        <f t="shared" si="0"/>
        <v>0</v>
      </c>
      <c r="U15" s="114"/>
      <c r="V15" s="115">
        <f t="shared" si="6"/>
        <v>0</v>
      </c>
      <c r="W15" s="117"/>
      <c r="X15" s="117"/>
      <c r="Y15" s="117"/>
      <c r="Z15" s="117"/>
      <c r="AA15" s="117">
        <v>930</v>
      </c>
      <c r="AB15" s="117"/>
      <c r="AC15" s="116">
        <v>930</v>
      </c>
      <c r="AD15" s="116">
        <v>3000</v>
      </c>
      <c r="AE15" s="118">
        <f t="shared" si="7"/>
        <v>115.75178571428572</v>
      </c>
      <c r="AF15" s="118">
        <f t="shared" si="7"/>
        <v>403.75</v>
      </c>
      <c r="AG15" s="117"/>
      <c r="AH15" s="117">
        <v>162.75</v>
      </c>
      <c r="AI15" s="117"/>
      <c r="AJ15" s="117"/>
      <c r="AK15" s="117">
        <v>2</v>
      </c>
      <c r="AL15" s="121">
        <f t="shared" si="8"/>
        <v>135.75178571428572</v>
      </c>
      <c r="AM15" s="121">
        <f>AL15-J15</f>
        <v>-423.89821428571429</v>
      </c>
      <c r="AP15" s="31">
        <f t="shared" si="9"/>
        <v>0.87857142857142856</v>
      </c>
      <c r="AQ15" s="31">
        <f t="shared" si="10"/>
        <v>0.95</v>
      </c>
    </row>
    <row r="16" spans="1:43" s="155" customFormat="1" ht="16.2" customHeight="1" x14ac:dyDescent="0.25">
      <c r="A16" s="122">
        <v>82</v>
      </c>
      <c r="B16" s="107">
        <v>6820</v>
      </c>
      <c r="C16" s="107">
        <v>1440</v>
      </c>
      <c r="D16" s="123"/>
      <c r="E16" s="109">
        <f t="shared" si="1"/>
        <v>8260</v>
      </c>
      <c r="F16" s="107"/>
      <c r="G16" s="107">
        <v>342</v>
      </c>
      <c r="H16" s="107"/>
      <c r="I16" s="109">
        <f t="shared" si="2"/>
        <v>342</v>
      </c>
      <c r="J16" s="110">
        <f t="shared" si="3"/>
        <v>683.9</v>
      </c>
      <c r="K16" s="109">
        <f t="shared" si="4"/>
        <v>8.5499999999999989</v>
      </c>
      <c r="L16" s="126" t="s">
        <v>22</v>
      </c>
      <c r="M16" s="112" t="s">
        <v>1</v>
      </c>
      <c r="N16" s="112" t="s">
        <v>1</v>
      </c>
      <c r="O16" s="112">
        <v>0.1</v>
      </c>
      <c r="P16" s="112" t="s">
        <v>2</v>
      </c>
      <c r="Q16" s="114"/>
      <c r="R16" s="115">
        <f t="shared" si="5"/>
        <v>0</v>
      </c>
      <c r="S16" s="114">
        <v>2</v>
      </c>
      <c r="T16" s="115">
        <f>S16*20</f>
        <v>40</v>
      </c>
      <c r="U16" s="114"/>
      <c r="V16" s="115">
        <f t="shared" si="6"/>
        <v>0</v>
      </c>
      <c r="W16" s="117"/>
      <c r="X16" s="117"/>
      <c r="Y16" s="117"/>
      <c r="Z16" s="117"/>
      <c r="AA16" s="117">
        <v>1870</v>
      </c>
      <c r="AB16" s="117"/>
      <c r="AC16" s="116">
        <v>1870</v>
      </c>
      <c r="AD16" s="116">
        <v>342</v>
      </c>
      <c r="AE16" s="118">
        <f t="shared" si="7"/>
        <v>219.34201977401131</v>
      </c>
      <c r="AF16" s="118">
        <f t="shared" si="7"/>
        <v>12.112499999999999</v>
      </c>
      <c r="AG16" s="117"/>
      <c r="AH16" s="117">
        <v>315</v>
      </c>
      <c r="AI16" s="117"/>
      <c r="AJ16" s="117"/>
      <c r="AK16" s="117">
        <v>8</v>
      </c>
      <c r="AL16" s="121">
        <f t="shared" si="8"/>
        <v>339.34201977401131</v>
      </c>
      <c r="AM16" s="121">
        <f>AL16-J16</f>
        <v>-344.55798022598867</v>
      </c>
      <c r="AP16" s="31">
        <f t="shared" si="9"/>
        <v>0.82796610169491525</v>
      </c>
      <c r="AQ16" s="31">
        <f t="shared" si="10"/>
        <v>0.25</v>
      </c>
    </row>
    <row r="17" spans="1:43" s="155" customFormat="1" ht="16.2" customHeight="1" x14ac:dyDescent="0.25">
      <c r="A17" s="122">
        <v>86</v>
      </c>
      <c r="B17" s="107">
        <v>8441.3196119999993</v>
      </c>
      <c r="C17" s="107">
        <v>240.18838800000086</v>
      </c>
      <c r="D17" s="123"/>
      <c r="E17" s="109">
        <f t="shared" si="1"/>
        <v>8681.5079999999998</v>
      </c>
      <c r="F17" s="107"/>
      <c r="G17" s="107"/>
      <c r="H17" s="107"/>
      <c r="I17" s="109">
        <f t="shared" si="2"/>
        <v>0</v>
      </c>
      <c r="J17" s="110">
        <f t="shared" si="3"/>
        <v>807.93007283999998</v>
      </c>
      <c r="K17" s="109">
        <f t="shared" si="4"/>
        <v>0</v>
      </c>
      <c r="L17" s="126" t="s">
        <v>23</v>
      </c>
      <c r="M17" s="112" t="s">
        <v>1</v>
      </c>
      <c r="N17" s="112" t="s">
        <v>1</v>
      </c>
      <c r="O17" s="112">
        <v>0.1</v>
      </c>
      <c r="P17" s="112" t="s">
        <v>2</v>
      </c>
      <c r="Q17" s="114"/>
      <c r="R17" s="115">
        <f t="shared" si="5"/>
        <v>0</v>
      </c>
      <c r="S17" s="114"/>
      <c r="T17" s="115">
        <f t="shared" ref="T17:T44" si="11">S17*20</f>
        <v>0</v>
      </c>
      <c r="U17" s="114"/>
      <c r="V17" s="115">
        <f t="shared" si="6"/>
        <v>0</v>
      </c>
      <c r="W17" s="117"/>
      <c r="X17" s="117"/>
      <c r="Y17" s="117">
        <v>225</v>
      </c>
      <c r="Z17" s="117"/>
      <c r="AA17" s="117"/>
      <c r="AB17" s="117"/>
      <c r="AC17" s="116">
        <v>5208.9047999999993</v>
      </c>
      <c r="AD17" s="116"/>
      <c r="AE17" s="118">
        <f t="shared" si="7"/>
        <v>686.74056191399984</v>
      </c>
      <c r="AF17" s="118">
        <f t="shared" si="7"/>
        <v>0</v>
      </c>
      <c r="AG17" s="117">
        <v>138.37499999999997</v>
      </c>
      <c r="AH17" s="119"/>
      <c r="AI17" s="119"/>
      <c r="AJ17" s="117"/>
      <c r="AK17" s="117">
        <v>2</v>
      </c>
      <c r="AL17" s="121">
        <f t="shared" si="8"/>
        <v>158.37499999999997</v>
      </c>
      <c r="AM17" s="121">
        <f>AL17-J17</f>
        <v>-649.55507283999998</v>
      </c>
      <c r="AP17" s="31">
        <f t="shared" si="9"/>
        <v>0.93063333333333331</v>
      </c>
      <c r="AQ17" s="31" t="str">
        <f t="shared" si="10"/>
        <v/>
      </c>
    </row>
    <row r="18" spans="1:43" s="155" customFormat="1" ht="16.2" customHeight="1" x14ac:dyDescent="0.25">
      <c r="A18" s="122">
        <v>88</v>
      </c>
      <c r="B18" s="107">
        <v>6116.8287840000021</v>
      </c>
      <c r="C18" s="107">
        <v>303.91521599999976</v>
      </c>
      <c r="D18" s="123"/>
      <c r="E18" s="109">
        <f t="shared" si="1"/>
        <v>6420.7440000000015</v>
      </c>
      <c r="F18" s="107"/>
      <c r="G18" s="107"/>
      <c r="H18" s="107"/>
      <c r="I18" s="109">
        <f t="shared" si="2"/>
        <v>0</v>
      </c>
      <c r="J18" s="110">
        <f t="shared" si="3"/>
        <v>588.6966148800002</v>
      </c>
      <c r="K18" s="109">
        <f t="shared" si="4"/>
        <v>0</v>
      </c>
      <c r="L18" s="126" t="s">
        <v>23</v>
      </c>
      <c r="M18" s="112" t="s">
        <v>1</v>
      </c>
      <c r="N18" s="112" t="s">
        <v>1</v>
      </c>
      <c r="O18" s="112">
        <v>0.15</v>
      </c>
      <c r="P18" s="112" t="s">
        <v>2</v>
      </c>
      <c r="Q18" s="114"/>
      <c r="R18" s="115">
        <f t="shared" si="5"/>
        <v>0</v>
      </c>
      <c r="S18" s="114"/>
      <c r="T18" s="115">
        <f t="shared" si="11"/>
        <v>0</v>
      </c>
      <c r="U18" s="114"/>
      <c r="V18" s="115">
        <f t="shared" si="6"/>
        <v>0</v>
      </c>
      <c r="W18" s="117"/>
      <c r="X18" s="117"/>
      <c r="Y18" s="117">
        <v>220</v>
      </c>
      <c r="Z18" s="117"/>
      <c r="AA18" s="117"/>
      <c r="AB18" s="117"/>
      <c r="AC18" s="116">
        <v>3210.3720000000008</v>
      </c>
      <c r="AD18" s="116"/>
      <c r="AE18" s="118">
        <f t="shared" si="7"/>
        <v>416.99343554000012</v>
      </c>
      <c r="AF18" s="118">
        <f t="shared" si="7"/>
        <v>0</v>
      </c>
      <c r="AG18" s="117">
        <v>135.29999999999998</v>
      </c>
      <c r="AH18" s="119"/>
      <c r="AI18" s="119"/>
      <c r="AJ18" s="117"/>
      <c r="AK18" s="117">
        <v>1</v>
      </c>
      <c r="AL18" s="121">
        <f t="shared" si="8"/>
        <v>145.29999999999998</v>
      </c>
      <c r="AM18" s="121">
        <f>AL18-J18</f>
        <v>-443.39661488000024</v>
      </c>
      <c r="AP18" s="31">
        <f t="shared" si="9"/>
        <v>0.91686666666666672</v>
      </c>
      <c r="AQ18" s="31" t="str">
        <f t="shared" si="10"/>
        <v/>
      </c>
    </row>
    <row r="19" spans="1:43" s="155" customFormat="1" ht="16.2" customHeight="1" x14ac:dyDescent="0.25">
      <c r="A19" s="122">
        <v>89</v>
      </c>
      <c r="B19" s="107">
        <v>10684.630572</v>
      </c>
      <c r="C19" s="107">
        <v>1224.6734279999996</v>
      </c>
      <c r="D19" s="123"/>
      <c r="E19" s="109">
        <f t="shared" si="1"/>
        <v>11909.304</v>
      </c>
      <c r="F19" s="107"/>
      <c r="G19" s="107"/>
      <c r="H19" s="107"/>
      <c r="I19" s="109">
        <f t="shared" si="2"/>
        <v>0</v>
      </c>
      <c r="J19" s="110">
        <f t="shared" si="3"/>
        <v>1045.6567400399999</v>
      </c>
      <c r="K19" s="109">
        <f t="shared" si="4"/>
        <v>0</v>
      </c>
      <c r="L19" s="126" t="s">
        <v>22</v>
      </c>
      <c r="M19" s="112" t="s">
        <v>1</v>
      </c>
      <c r="N19" s="112" t="s">
        <v>1</v>
      </c>
      <c r="O19" s="112">
        <v>0.03</v>
      </c>
      <c r="P19" s="112" t="s">
        <v>2</v>
      </c>
      <c r="Q19" s="114"/>
      <c r="R19" s="115">
        <f t="shared" si="5"/>
        <v>0</v>
      </c>
      <c r="S19" s="114"/>
      <c r="T19" s="115">
        <f t="shared" si="11"/>
        <v>0</v>
      </c>
      <c r="U19" s="114"/>
      <c r="V19" s="115">
        <f t="shared" si="6"/>
        <v>0</v>
      </c>
      <c r="W19" s="117"/>
      <c r="X19" s="117"/>
      <c r="Y19" s="117">
        <v>1000</v>
      </c>
      <c r="Z19" s="117"/>
      <c r="AA19" s="117"/>
      <c r="AB19" s="117"/>
      <c r="AC19" s="116">
        <v>6550.1172000000006</v>
      </c>
      <c r="AD19" s="116"/>
      <c r="AE19" s="118">
        <f t="shared" si="7"/>
        <v>814.74087661449994</v>
      </c>
      <c r="AF19" s="118">
        <f t="shared" si="7"/>
        <v>0</v>
      </c>
      <c r="AG19" s="117">
        <v>1025</v>
      </c>
      <c r="AH19" s="119"/>
      <c r="AI19" s="119"/>
      <c r="AJ19" s="117"/>
      <c r="AK19" s="117">
        <v>3</v>
      </c>
      <c r="AL19" s="121">
        <f t="shared" si="8"/>
        <v>844.74087661449994</v>
      </c>
      <c r="AM19" s="121">
        <f>AL19-J19</f>
        <v>-200.91586342549999</v>
      </c>
      <c r="AP19" s="31">
        <f t="shared" si="9"/>
        <v>0.87801666666666656</v>
      </c>
      <c r="AQ19" s="31" t="str">
        <f t="shared" si="10"/>
        <v/>
      </c>
    </row>
    <row r="20" spans="1:43" s="155" customFormat="1" ht="16.2" customHeight="1" x14ac:dyDescent="0.25">
      <c r="A20" s="122">
        <v>90</v>
      </c>
      <c r="B20" s="107">
        <v>6682.1040000000012</v>
      </c>
      <c r="C20" s="107"/>
      <c r="D20" s="123"/>
      <c r="E20" s="109">
        <f t="shared" si="1"/>
        <v>6682.1040000000012</v>
      </c>
      <c r="F20" s="107"/>
      <c r="G20" s="107"/>
      <c r="H20" s="107"/>
      <c r="I20" s="109">
        <f t="shared" si="2"/>
        <v>0</v>
      </c>
      <c r="J20" s="110">
        <f t="shared" si="3"/>
        <v>634.79988000000026</v>
      </c>
      <c r="K20" s="109">
        <f t="shared" si="4"/>
        <v>0</v>
      </c>
      <c r="L20" s="124" t="s">
        <v>31</v>
      </c>
      <c r="M20" s="112" t="s">
        <v>1</v>
      </c>
      <c r="N20" s="112" t="s">
        <v>1</v>
      </c>
      <c r="O20" s="112">
        <v>0.01</v>
      </c>
      <c r="P20" s="112" t="s">
        <v>2</v>
      </c>
      <c r="Q20" s="114"/>
      <c r="R20" s="115">
        <f t="shared" si="5"/>
        <v>0</v>
      </c>
      <c r="S20" s="114"/>
      <c r="T20" s="115">
        <f t="shared" si="11"/>
        <v>0</v>
      </c>
      <c r="U20" s="114"/>
      <c r="V20" s="115">
        <f t="shared" si="6"/>
        <v>0</v>
      </c>
      <c r="W20" s="117"/>
      <c r="X20" s="117"/>
      <c r="Y20" s="117"/>
      <c r="Z20" s="117"/>
      <c r="AA20" s="117"/>
      <c r="AB20" s="117"/>
      <c r="AC20" s="116"/>
      <c r="AD20" s="116"/>
      <c r="AE20" s="118">
        <f t="shared" si="7"/>
        <v>0</v>
      </c>
      <c r="AF20" s="118">
        <f t="shared" si="7"/>
        <v>0</v>
      </c>
      <c r="AG20" s="117"/>
      <c r="AH20" s="119"/>
      <c r="AI20" s="119"/>
      <c r="AJ20" s="117"/>
      <c r="AK20" s="117">
        <v>3</v>
      </c>
      <c r="AL20" s="121">
        <f t="shared" si="8"/>
        <v>30</v>
      </c>
      <c r="AM20" s="121">
        <f>AL20-J20</f>
        <v>-604.79988000000026</v>
      </c>
      <c r="AP20" s="31">
        <f t="shared" si="9"/>
        <v>0.95000000000000007</v>
      </c>
      <c r="AQ20" s="31" t="str">
        <f t="shared" si="10"/>
        <v/>
      </c>
    </row>
    <row r="21" spans="1:43" s="155" customFormat="1" ht="16.2" customHeight="1" x14ac:dyDescent="0.25">
      <c r="A21" s="122">
        <v>91</v>
      </c>
      <c r="B21" s="107">
        <v>2796.5520000000001</v>
      </c>
      <c r="C21" s="107"/>
      <c r="D21" s="127"/>
      <c r="E21" s="109">
        <f t="shared" si="1"/>
        <v>2796.5520000000001</v>
      </c>
      <c r="F21" s="128"/>
      <c r="G21" s="128">
        <v>1469</v>
      </c>
      <c r="H21" s="128"/>
      <c r="I21" s="109">
        <f t="shared" si="2"/>
        <v>1469</v>
      </c>
      <c r="J21" s="110">
        <f t="shared" si="3"/>
        <v>265.67243999999999</v>
      </c>
      <c r="K21" s="109">
        <f t="shared" si="4"/>
        <v>36.724999999999994</v>
      </c>
      <c r="L21" s="124" t="s">
        <v>31</v>
      </c>
      <c r="M21" s="112" t="s">
        <v>1</v>
      </c>
      <c r="N21" s="112" t="s">
        <v>1</v>
      </c>
      <c r="O21" s="112">
        <v>0.01</v>
      </c>
      <c r="P21" s="112" t="s">
        <v>2</v>
      </c>
      <c r="Q21" s="114"/>
      <c r="R21" s="115">
        <f t="shared" si="5"/>
        <v>0</v>
      </c>
      <c r="S21" s="114"/>
      <c r="T21" s="115">
        <f t="shared" si="11"/>
        <v>0</v>
      </c>
      <c r="U21" s="114"/>
      <c r="V21" s="115">
        <f t="shared" si="6"/>
        <v>0</v>
      </c>
      <c r="W21" s="125"/>
      <c r="X21" s="125"/>
      <c r="Y21" s="117"/>
      <c r="Z21" s="117"/>
      <c r="AA21" s="117"/>
      <c r="AB21" s="125"/>
      <c r="AC21" s="116"/>
      <c r="AD21" s="116"/>
      <c r="AE21" s="118">
        <f t="shared" si="7"/>
        <v>0</v>
      </c>
      <c r="AF21" s="118">
        <f t="shared" si="7"/>
        <v>0</v>
      </c>
      <c r="AG21" s="117"/>
      <c r="AH21" s="119"/>
      <c r="AI21" s="119"/>
      <c r="AJ21" s="117"/>
      <c r="AK21" s="117">
        <v>2</v>
      </c>
      <c r="AL21" s="121">
        <f t="shared" si="8"/>
        <v>20</v>
      </c>
      <c r="AM21" s="121">
        <f>AL21-J21</f>
        <v>-245.67243999999999</v>
      </c>
      <c r="AP21" s="31">
        <f t="shared" si="9"/>
        <v>0.95</v>
      </c>
      <c r="AQ21" s="31">
        <f t="shared" si="10"/>
        <v>0.25</v>
      </c>
    </row>
    <row r="22" spans="1:43" s="155" customFormat="1" ht="16.2" customHeight="1" x14ac:dyDescent="0.25">
      <c r="A22" s="122">
        <v>100</v>
      </c>
      <c r="B22" s="107">
        <v>10500</v>
      </c>
      <c r="C22" s="107">
        <v>150</v>
      </c>
      <c r="D22" s="123"/>
      <c r="E22" s="130">
        <f t="shared" si="1"/>
        <v>10650</v>
      </c>
      <c r="F22" s="107"/>
      <c r="G22" s="107"/>
      <c r="H22" s="107"/>
      <c r="I22" s="109">
        <f t="shared" si="2"/>
        <v>0</v>
      </c>
      <c r="J22" s="110">
        <f t="shared" si="3"/>
        <v>1001.2499999999999</v>
      </c>
      <c r="K22" s="109">
        <f t="shared" si="4"/>
        <v>0</v>
      </c>
      <c r="L22" s="126" t="s">
        <v>22</v>
      </c>
      <c r="M22" s="112" t="s">
        <v>1</v>
      </c>
      <c r="N22" s="112" t="s">
        <v>1</v>
      </c>
      <c r="O22" s="112">
        <v>0.01</v>
      </c>
      <c r="P22" s="112" t="s">
        <v>2</v>
      </c>
      <c r="Q22" s="114"/>
      <c r="R22" s="115">
        <f t="shared" si="5"/>
        <v>0</v>
      </c>
      <c r="S22" s="114"/>
      <c r="T22" s="115">
        <f t="shared" si="11"/>
        <v>0</v>
      </c>
      <c r="U22" s="114"/>
      <c r="V22" s="115">
        <f t="shared" si="6"/>
        <v>0</v>
      </c>
      <c r="W22" s="117"/>
      <c r="X22" s="117"/>
      <c r="Y22" s="117">
        <v>750</v>
      </c>
      <c r="Z22" s="117"/>
      <c r="AA22" s="117">
        <v>1500</v>
      </c>
      <c r="AB22" s="117"/>
      <c r="AC22" s="117">
        <v>7987.5</v>
      </c>
      <c r="AD22" s="117"/>
      <c r="AE22" s="118">
        <f t="shared" si="7"/>
        <v>1063.828125</v>
      </c>
      <c r="AF22" s="118">
        <f t="shared" si="7"/>
        <v>0</v>
      </c>
      <c r="AG22" s="117">
        <v>768.74999999999989</v>
      </c>
      <c r="AH22" s="117">
        <v>682.5</v>
      </c>
      <c r="AI22" s="117"/>
      <c r="AJ22" s="117"/>
      <c r="AK22" s="117">
        <v>5</v>
      </c>
      <c r="AL22" s="121">
        <f t="shared" si="8"/>
        <v>1113.828125</v>
      </c>
      <c r="AM22" s="131">
        <f>AL22-J22</f>
        <v>112.57812500000011</v>
      </c>
      <c r="AP22" s="31">
        <f t="shared" si="9"/>
        <v>0.9401408450704225</v>
      </c>
      <c r="AQ22" s="31" t="str">
        <f t="shared" si="10"/>
        <v/>
      </c>
    </row>
    <row r="23" spans="1:43" s="155" customFormat="1" ht="16.2" customHeight="1" x14ac:dyDescent="0.25">
      <c r="A23" s="122">
        <v>101</v>
      </c>
      <c r="B23" s="107">
        <v>4560</v>
      </c>
      <c r="C23" s="107">
        <v>200</v>
      </c>
      <c r="D23" s="123"/>
      <c r="E23" s="130">
        <f t="shared" si="1"/>
        <v>4760</v>
      </c>
      <c r="F23" s="107">
        <v>2716</v>
      </c>
      <c r="G23" s="107">
        <v>4253</v>
      </c>
      <c r="H23" s="107"/>
      <c r="I23" s="109">
        <f t="shared" si="2"/>
        <v>6969</v>
      </c>
      <c r="J23" s="110">
        <f t="shared" si="3"/>
        <v>438.19999999999993</v>
      </c>
      <c r="K23" s="109">
        <f t="shared" si="4"/>
        <v>364.34499999999997</v>
      </c>
      <c r="L23" s="126" t="s">
        <v>23</v>
      </c>
      <c r="M23" s="112" t="s">
        <v>1</v>
      </c>
      <c r="N23" s="112" t="s">
        <v>1</v>
      </c>
      <c r="O23" s="112">
        <v>0.2</v>
      </c>
      <c r="P23" s="112" t="s">
        <v>2</v>
      </c>
      <c r="Q23" s="114"/>
      <c r="R23" s="115">
        <f t="shared" si="5"/>
        <v>0</v>
      </c>
      <c r="S23" s="114">
        <v>1</v>
      </c>
      <c r="T23" s="115">
        <f t="shared" si="11"/>
        <v>20</v>
      </c>
      <c r="U23" s="114"/>
      <c r="V23" s="115">
        <f t="shared" si="6"/>
        <v>0</v>
      </c>
      <c r="W23" s="117"/>
      <c r="X23" s="117"/>
      <c r="Y23" s="117">
        <v>160</v>
      </c>
      <c r="Z23" s="117"/>
      <c r="AA23" s="117">
        <v>1350</v>
      </c>
      <c r="AB23" s="117"/>
      <c r="AC23" s="117">
        <v>3570</v>
      </c>
      <c r="AD23" s="117">
        <v>5226.75</v>
      </c>
      <c r="AE23" s="118">
        <f t="shared" si="7"/>
        <v>465.58749999999998</v>
      </c>
      <c r="AF23" s="118">
        <f t="shared" si="7"/>
        <v>387.11656250000004</v>
      </c>
      <c r="AG23" s="117">
        <v>98.399999999999991</v>
      </c>
      <c r="AH23" s="117">
        <v>236.24999999999997</v>
      </c>
      <c r="AI23" s="117"/>
      <c r="AJ23" s="117"/>
      <c r="AK23" s="117">
        <v>1</v>
      </c>
      <c r="AL23" s="121">
        <f t="shared" si="8"/>
        <v>364.65</v>
      </c>
      <c r="AM23" s="131">
        <f>AL23-J23</f>
        <v>-73.549999999999955</v>
      </c>
      <c r="AP23" s="31">
        <f t="shared" si="9"/>
        <v>0.9205882352941176</v>
      </c>
      <c r="AQ23" s="31">
        <f t="shared" si="10"/>
        <v>0.52280815038025541</v>
      </c>
    </row>
    <row r="24" spans="1:43" s="155" customFormat="1" ht="16.2" customHeight="1" x14ac:dyDescent="0.25">
      <c r="A24" s="122">
        <v>102</v>
      </c>
      <c r="B24" s="107">
        <v>4300</v>
      </c>
      <c r="C24" s="107">
        <v>150</v>
      </c>
      <c r="D24" s="123"/>
      <c r="E24" s="130">
        <f t="shared" si="1"/>
        <v>4450</v>
      </c>
      <c r="F24" s="107">
        <v>1755</v>
      </c>
      <c r="G24" s="107">
        <v>2383</v>
      </c>
      <c r="H24" s="107"/>
      <c r="I24" s="109">
        <f t="shared" si="2"/>
        <v>4138</v>
      </c>
      <c r="J24" s="110">
        <f t="shared" si="3"/>
        <v>412.25</v>
      </c>
      <c r="K24" s="109">
        <f t="shared" si="4"/>
        <v>226.29999999999998</v>
      </c>
      <c r="L24" s="126" t="s">
        <v>22</v>
      </c>
      <c r="M24" s="112" t="s">
        <v>1</v>
      </c>
      <c r="N24" s="112" t="s">
        <v>1</v>
      </c>
      <c r="O24" s="112">
        <v>0</v>
      </c>
      <c r="P24" s="112" t="s">
        <v>2</v>
      </c>
      <c r="Q24" s="114"/>
      <c r="R24" s="115">
        <f t="shared" si="5"/>
        <v>0</v>
      </c>
      <c r="S24" s="114"/>
      <c r="T24" s="115">
        <f t="shared" si="11"/>
        <v>0</v>
      </c>
      <c r="U24" s="114"/>
      <c r="V24" s="115">
        <f t="shared" si="6"/>
        <v>0</v>
      </c>
      <c r="W24" s="117"/>
      <c r="X24" s="117"/>
      <c r="Y24" s="117"/>
      <c r="Z24" s="117"/>
      <c r="AA24" s="117">
        <v>1750</v>
      </c>
      <c r="AB24" s="117"/>
      <c r="AC24" s="117">
        <v>1750</v>
      </c>
      <c r="AD24" s="117">
        <v>4138</v>
      </c>
      <c r="AE24" s="118">
        <f t="shared" si="7"/>
        <v>229.67111423220973</v>
      </c>
      <c r="AF24" s="118">
        <f t="shared" si="7"/>
        <v>320.59166666666664</v>
      </c>
      <c r="AG24" s="117">
        <v>0</v>
      </c>
      <c r="AH24" s="117">
        <v>306.25</v>
      </c>
      <c r="AI24" s="117"/>
      <c r="AJ24" s="117"/>
      <c r="AK24" s="117">
        <v>4</v>
      </c>
      <c r="AL24" s="121">
        <f t="shared" si="8"/>
        <v>269.67111423220973</v>
      </c>
      <c r="AM24" s="131">
        <f>AL24-J24</f>
        <v>-142.57888576779027</v>
      </c>
      <c r="AP24" s="31">
        <f t="shared" si="9"/>
        <v>0.92640449438202244</v>
      </c>
      <c r="AQ24" s="31">
        <f t="shared" si="10"/>
        <v>0.54688255195746738</v>
      </c>
    </row>
    <row r="25" spans="1:43" s="155" customFormat="1" ht="16.2" customHeight="1" x14ac:dyDescent="0.25">
      <c r="A25" s="122">
        <v>103</v>
      </c>
      <c r="B25" s="107">
        <v>4914.5088959999994</v>
      </c>
      <c r="C25" s="107">
        <v>100</v>
      </c>
      <c r="D25" s="123"/>
      <c r="E25" s="130">
        <f t="shared" si="1"/>
        <v>5014.5088959999994</v>
      </c>
      <c r="F25" s="107">
        <v>1202</v>
      </c>
      <c r="G25" s="107">
        <v>4281</v>
      </c>
      <c r="H25" s="107"/>
      <c r="I25" s="109">
        <f t="shared" si="2"/>
        <v>5483</v>
      </c>
      <c r="J25" s="110">
        <f t="shared" si="3"/>
        <v>469.37834511999995</v>
      </c>
      <c r="K25" s="109">
        <f t="shared" si="4"/>
        <v>221.21499999999995</v>
      </c>
      <c r="L25" s="126" t="s">
        <v>22</v>
      </c>
      <c r="M25" s="112" t="s">
        <v>1</v>
      </c>
      <c r="N25" s="112" t="s">
        <v>1</v>
      </c>
      <c r="O25" s="112">
        <v>0.03</v>
      </c>
      <c r="P25" s="112" t="s">
        <v>2</v>
      </c>
      <c r="Q25" s="114"/>
      <c r="R25" s="115">
        <f t="shared" si="5"/>
        <v>0</v>
      </c>
      <c r="S25" s="114"/>
      <c r="T25" s="115">
        <f t="shared" si="11"/>
        <v>0</v>
      </c>
      <c r="U25" s="114"/>
      <c r="V25" s="115">
        <f t="shared" si="6"/>
        <v>0</v>
      </c>
      <c r="W25" s="117"/>
      <c r="X25" s="117"/>
      <c r="Y25" s="117">
        <v>225</v>
      </c>
      <c r="Z25" s="117"/>
      <c r="AA25" s="117">
        <v>820</v>
      </c>
      <c r="AB25" s="117"/>
      <c r="AC25" s="117">
        <v>4513.0580063999996</v>
      </c>
      <c r="AD25" s="117">
        <v>4934.7</v>
      </c>
      <c r="AE25" s="118">
        <f t="shared" si="7"/>
        <v>598.45739002799996</v>
      </c>
      <c r="AF25" s="118">
        <f t="shared" si="7"/>
        <v>282.04912499999995</v>
      </c>
      <c r="AG25" s="117">
        <v>138.37499999999997</v>
      </c>
      <c r="AH25" s="117">
        <v>143.5</v>
      </c>
      <c r="AI25" s="117"/>
      <c r="AJ25" s="117"/>
      <c r="AK25" s="117"/>
      <c r="AL25" s="121">
        <f t="shared" si="8"/>
        <v>281.875</v>
      </c>
      <c r="AM25" s="131">
        <f>AL25-J25</f>
        <v>-187.50334511999995</v>
      </c>
      <c r="AP25" s="31">
        <f t="shared" si="9"/>
        <v>0.9360405073653697</v>
      </c>
      <c r="AQ25" s="31">
        <f t="shared" si="10"/>
        <v>0.40345613715119455</v>
      </c>
    </row>
    <row r="26" spans="1:43" s="155" customFormat="1" ht="16.2" customHeight="1" x14ac:dyDescent="0.25">
      <c r="A26" s="122">
        <v>104</v>
      </c>
      <c r="B26" s="107">
        <v>6043.4534160000012</v>
      </c>
      <c r="C26" s="107">
        <v>280</v>
      </c>
      <c r="D26" s="123"/>
      <c r="E26" s="130">
        <f t="shared" si="1"/>
        <v>6323.4534160000012</v>
      </c>
      <c r="F26" s="107">
        <v>682</v>
      </c>
      <c r="G26" s="107">
        <v>7897</v>
      </c>
      <c r="H26" s="107"/>
      <c r="I26" s="109">
        <f t="shared" si="2"/>
        <v>8579</v>
      </c>
      <c r="J26" s="110">
        <f t="shared" si="3"/>
        <v>581.12807452000004</v>
      </c>
      <c r="K26" s="109">
        <f t="shared" si="4"/>
        <v>262.21500000000003</v>
      </c>
      <c r="L26" s="126" t="s">
        <v>23</v>
      </c>
      <c r="M26" s="112" t="s">
        <v>1</v>
      </c>
      <c r="N26" s="112" t="s">
        <v>1</v>
      </c>
      <c r="O26" s="112">
        <v>0.52</v>
      </c>
      <c r="P26" s="112" t="s">
        <v>2</v>
      </c>
      <c r="Q26" s="114"/>
      <c r="R26" s="115">
        <f t="shared" si="5"/>
        <v>0</v>
      </c>
      <c r="S26" s="114">
        <v>1</v>
      </c>
      <c r="T26" s="115">
        <f t="shared" si="11"/>
        <v>20</v>
      </c>
      <c r="U26" s="114"/>
      <c r="V26" s="115">
        <f t="shared" si="6"/>
        <v>0</v>
      </c>
      <c r="W26" s="117"/>
      <c r="X26" s="117"/>
      <c r="Y26" s="117">
        <v>160</v>
      </c>
      <c r="Z26" s="117"/>
      <c r="AA26" s="117">
        <v>1190</v>
      </c>
      <c r="AB26" s="117"/>
      <c r="AC26" s="117">
        <v>1790</v>
      </c>
      <c r="AD26" s="117">
        <v>8579</v>
      </c>
      <c r="AE26" s="118">
        <f t="shared" si="7"/>
        <v>233.04416832974945</v>
      </c>
      <c r="AF26" s="118">
        <f t="shared" si="7"/>
        <v>371.47125000000005</v>
      </c>
      <c r="AG26" s="117">
        <v>164</v>
      </c>
      <c r="AH26" s="117">
        <v>208.25</v>
      </c>
      <c r="AI26" s="117"/>
      <c r="AJ26" s="117"/>
      <c r="AK26" s="117"/>
      <c r="AL26" s="121">
        <f t="shared" si="8"/>
        <v>253.04416832974945</v>
      </c>
      <c r="AM26" s="131">
        <f>AL26-J26</f>
        <v>-328.08390619025056</v>
      </c>
      <c r="AP26" s="31">
        <f t="shared" si="9"/>
        <v>0.91900427865822987</v>
      </c>
      <c r="AQ26" s="31">
        <f t="shared" si="10"/>
        <v>0.30564751136496099</v>
      </c>
    </row>
    <row r="27" spans="1:43" s="155" customFormat="1" ht="16.2" customHeight="1" x14ac:dyDescent="0.25">
      <c r="A27" s="122">
        <v>108</v>
      </c>
      <c r="B27" s="107">
        <v>8916.8321880000003</v>
      </c>
      <c r="C27" s="107">
        <v>800</v>
      </c>
      <c r="D27" s="123"/>
      <c r="E27" s="130">
        <f t="shared" si="1"/>
        <v>9716.8321880000003</v>
      </c>
      <c r="F27" s="107">
        <v>170</v>
      </c>
      <c r="G27" s="107">
        <v>1554</v>
      </c>
      <c r="H27" s="107"/>
      <c r="I27" s="130">
        <f t="shared" ref="I27:I44" si="12">SUM(F27:H27)</f>
        <v>1724</v>
      </c>
      <c r="J27" s="110">
        <f t="shared" si="3"/>
        <v>867.09905786000002</v>
      </c>
      <c r="K27" s="109">
        <f t="shared" si="4"/>
        <v>54.999999999999993</v>
      </c>
      <c r="L27" s="126" t="s">
        <v>23</v>
      </c>
      <c r="M27" s="112" t="s">
        <v>1</v>
      </c>
      <c r="N27" s="112" t="s">
        <v>1</v>
      </c>
      <c r="O27" s="112">
        <v>0.08</v>
      </c>
      <c r="P27" s="112" t="s">
        <v>2</v>
      </c>
      <c r="Q27" s="114"/>
      <c r="R27" s="115">
        <f t="shared" si="5"/>
        <v>0</v>
      </c>
      <c r="S27" s="114">
        <v>1</v>
      </c>
      <c r="T27" s="115">
        <f t="shared" si="11"/>
        <v>20</v>
      </c>
      <c r="U27" s="114"/>
      <c r="V27" s="115">
        <f t="shared" si="6"/>
        <v>0</v>
      </c>
      <c r="W27" s="117">
        <v>240</v>
      </c>
      <c r="X27" s="117"/>
      <c r="Y27" s="117">
        <v>255</v>
      </c>
      <c r="Z27" s="117"/>
      <c r="AA27" s="117">
        <v>1880</v>
      </c>
      <c r="AB27" s="117"/>
      <c r="AC27" s="117">
        <v>7773.4657504000006</v>
      </c>
      <c r="AD27" s="117">
        <v>1724</v>
      </c>
      <c r="AE27" s="118">
        <f t="shared" si="7"/>
        <v>982.71226557466673</v>
      </c>
      <c r="AF27" s="118">
        <f t="shared" si="7"/>
        <v>77.916666666666657</v>
      </c>
      <c r="AG27" s="117">
        <v>156.82499999999999</v>
      </c>
      <c r="AH27" s="117">
        <v>329</v>
      </c>
      <c r="AI27" s="117"/>
      <c r="AJ27" s="117"/>
      <c r="AK27" s="117">
        <v>1</v>
      </c>
      <c r="AL27" s="121">
        <f t="shared" si="8"/>
        <v>515.82500000000005</v>
      </c>
      <c r="AM27" s="131">
        <f>AL27-J27</f>
        <v>-351.27405785999997</v>
      </c>
      <c r="AP27" s="31">
        <f t="shared" si="9"/>
        <v>0.89236804864330332</v>
      </c>
      <c r="AQ27" s="31">
        <f t="shared" si="10"/>
        <v>0.31902552204176332</v>
      </c>
    </row>
    <row r="28" spans="1:43" s="155" customFormat="1" ht="16.2" customHeight="1" x14ac:dyDescent="0.25">
      <c r="A28" s="122">
        <v>109</v>
      </c>
      <c r="B28" s="107">
        <v>4945.0618799999993</v>
      </c>
      <c r="C28" s="107">
        <v>216.79812000000001</v>
      </c>
      <c r="D28" s="123"/>
      <c r="E28" s="130">
        <f t="shared" si="1"/>
        <v>5161.8599999999997</v>
      </c>
      <c r="F28" s="107">
        <v>270</v>
      </c>
      <c r="G28" s="107"/>
      <c r="H28" s="107"/>
      <c r="I28" s="130">
        <f t="shared" si="12"/>
        <v>270</v>
      </c>
      <c r="J28" s="110">
        <f t="shared" si="3"/>
        <v>475.20083159999984</v>
      </c>
      <c r="K28" s="109">
        <f t="shared" si="4"/>
        <v>25.649999999999995</v>
      </c>
      <c r="L28" s="126" t="s">
        <v>22</v>
      </c>
      <c r="M28" s="112" t="s">
        <v>1</v>
      </c>
      <c r="N28" s="112" t="s">
        <v>1</v>
      </c>
      <c r="O28" s="112">
        <v>0</v>
      </c>
      <c r="P28" s="112" t="s">
        <v>2</v>
      </c>
      <c r="Q28" s="114"/>
      <c r="R28" s="115">
        <f t="shared" si="5"/>
        <v>0</v>
      </c>
      <c r="S28" s="114"/>
      <c r="T28" s="115">
        <f t="shared" si="11"/>
        <v>0</v>
      </c>
      <c r="U28" s="114"/>
      <c r="V28" s="115">
        <f t="shared" si="6"/>
        <v>0</v>
      </c>
      <c r="W28" s="117"/>
      <c r="X28" s="117"/>
      <c r="Y28" s="117"/>
      <c r="Z28" s="117"/>
      <c r="AA28" s="117">
        <v>980</v>
      </c>
      <c r="AB28" s="117"/>
      <c r="AC28" s="117">
        <v>980</v>
      </c>
      <c r="AD28" s="117">
        <v>270</v>
      </c>
      <c r="AE28" s="118">
        <f t="shared" si="7"/>
        <v>127.80996666666664</v>
      </c>
      <c r="AF28" s="118">
        <f t="shared" si="7"/>
        <v>36.337499999999999</v>
      </c>
      <c r="AG28" s="117">
        <v>0</v>
      </c>
      <c r="AH28" s="117">
        <v>171.5</v>
      </c>
      <c r="AI28" s="117"/>
      <c r="AJ28" s="117"/>
      <c r="AK28" s="117">
        <v>3</v>
      </c>
      <c r="AL28" s="121">
        <f t="shared" si="8"/>
        <v>157.80996666666664</v>
      </c>
      <c r="AM28" s="131">
        <f>AL28-J28</f>
        <v>-317.39086493333321</v>
      </c>
      <c r="AP28" s="31">
        <f t="shared" si="9"/>
        <v>0.92059999999999975</v>
      </c>
      <c r="AQ28" s="31">
        <f t="shared" si="10"/>
        <v>0.95</v>
      </c>
    </row>
    <row r="29" spans="1:43" s="155" customFormat="1" ht="16.2" customHeight="1" x14ac:dyDescent="0.25">
      <c r="A29" s="122">
        <v>112</v>
      </c>
      <c r="B29" s="107">
        <v>9652.8495359999979</v>
      </c>
      <c r="C29" s="107">
        <v>980</v>
      </c>
      <c r="D29" s="123"/>
      <c r="E29" s="130">
        <f t="shared" si="1"/>
        <v>10632.849535999998</v>
      </c>
      <c r="F29" s="107">
        <v>1133</v>
      </c>
      <c r="G29" s="107">
        <v>404</v>
      </c>
      <c r="H29" s="107"/>
      <c r="I29" s="130">
        <f t="shared" si="12"/>
        <v>1537</v>
      </c>
      <c r="J29" s="110">
        <f t="shared" si="3"/>
        <v>941.52070591999973</v>
      </c>
      <c r="K29" s="109">
        <f t="shared" si="4"/>
        <v>117.73499999999999</v>
      </c>
      <c r="L29" s="126" t="s">
        <v>22</v>
      </c>
      <c r="M29" s="112" t="s">
        <v>1</v>
      </c>
      <c r="N29" s="112" t="s">
        <v>1</v>
      </c>
      <c r="O29" s="112">
        <v>0</v>
      </c>
      <c r="P29" s="112" t="s">
        <v>2</v>
      </c>
      <c r="Q29" s="114"/>
      <c r="R29" s="115">
        <f t="shared" si="5"/>
        <v>0</v>
      </c>
      <c r="S29" s="114"/>
      <c r="T29" s="115">
        <f t="shared" si="11"/>
        <v>0</v>
      </c>
      <c r="U29" s="114"/>
      <c r="V29" s="115">
        <f t="shared" si="6"/>
        <v>0</v>
      </c>
      <c r="W29" s="117"/>
      <c r="X29" s="117"/>
      <c r="Y29" s="117">
        <v>420</v>
      </c>
      <c r="Z29" s="117"/>
      <c r="AA29" s="117"/>
      <c r="AB29" s="117"/>
      <c r="AC29" s="117">
        <v>9569.5645823999985</v>
      </c>
      <c r="AD29" s="117">
        <v>1537</v>
      </c>
      <c r="AE29" s="118">
        <f t="shared" si="7"/>
        <v>1200.4389000479998</v>
      </c>
      <c r="AF29" s="118">
        <f t="shared" si="7"/>
        <v>166.79124999999999</v>
      </c>
      <c r="AG29" s="117">
        <v>430.49999999999994</v>
      </c>
      <c r="AH29" s="117">
        <v>367.5</v>
      </c>
      <c r="AI29" s="117"/>
      <c r="AJ29" s="117"/>
      <c r="AK29" s="117"/>
      <c r="AL29" s="121">
        <f t="shared" si="8"/>
        <v>798</v>
      </c>
      <c r="AM29" s="131">
        <f>AL29-J29</f>
        <v>-143.52070591999973</v>
      </c>
      <c r="AP29" s="31">
        <f t="shared" si="9"/>
        <v>0.88548295800882104</v>
      </c>
      <c r="AQ29" s="31">
        <f t="shared" si="10"/>
        <v>0.76600520494469737</v>
      </c>
    </row>
    <row r="30" spans="1:43" s="155" customFormat="1" ht="16.2" customHeight="1" x14ac:dyDescent="0.25">
      <c r="A30" s="122">
        <v>113</v>
      </c>
      <c r="B30" s="107">
        <v>4559.3315459999994</v>
      </c>
      <c r="C30" s="107"/>
      <c r="D30" s="123"/>
      <c r="E30" s="130">
        <f t="shared" si="1"/>
        <v>4559.3315459999994</v>
      </c>
      <c r="F30" s="107">
        <v>320</v>
      </c>
      <c r="G30" s="107">
        <v>3770</v>
      </c>
      <c r="H30" s="107"/>
      <c r="I30" s="130">
        <f t="shared" si="12"/>
        <v>4090</v>
      </c>
      <c r="J30" s="110">
        <f t="shared" si="3"/>
        <v>433.1364968699998</v>
      </c>
      <c r="K30" s="109">
        <f t="shared" si="4"/>
        <v>124.64999999999999</v>
      </c>
      <c r="L30" s="126" t="s">
        <v>22</v>
      </c>
      <c r="M30" s="112" t="s">
        <v>1</v>
      </c>
      <c r="N30" s="112" t="s">
        <v>1</v>
      </c>
      <c r="O30" s="112">
        <v>0.02</v>
      </c>
      <c r="P30" s="112" t="s">
        <v>2</v>
      </c>
      <c r="Q30" s="114"/>
      <c r="R30" s="115">
        <f t="shared" si="5"/>
        <v>0</v>
      </c>
      <c r="S30" s="114"/>
      <c r="T30" s="115">
        <f t="shared" si="11"/>
        <v>0</v>
      </c>
      <c r="U30" s="114"/>
      <c r="V30" s="115">
        <f t="shared" si="6"/>
        <v>0</v>
      </c>
      <c r="W30" s="117"/>
      <c r="X30" s="117"/>
      <c r="Y30" s="117">
        <v>480</v>
      </c>
      <c r="Z30" s="117"/>
      <c r="AA30" s="117">
        <v>1000</v>
      </c>
      <c r="AB30" s="117"/>
      <c r="AC30" s="117">
        <v>4103.3983914</v>
      </c>
      <c r="AD30" s="117">
        <v>4090</v>
      </c>
      <c r="AE30" s="118">
        <f t="shared" si="7"/>
        <v>552.2490335092499</v>
      </c>
      <c r="AF30" s="118">
        <f t="shared" si="7"/>
        <v>176.58750000000001</v>
      </c>
      <c r="AG30" s="117">
        <v>491.99999999999994</v>
      </c>
      <c r="AH30" s="117">
        <v>175</v>
      </c>
      <c r="AI30" s="117"/>
      <c r="AJ30" s="117"/>
      <c r="AK30" s="117"/>
      <c r="AL30" s="121">
        <f t="shared" si="8"/>
        <v>552.2490335092499</v>
      </c>
      <c r="AM30" s="131">
        <f>AL30-J30</f>
        <v>119.1125366392501</v>
      </c>
      <c r="AP30" s="31">
        <f t="shared" si="9"/>
        <v>0.94999999999999984</v>
      </c>
      <c r="AQ30" s="31">
        <f t="shared" si="10"/>
        <v>0.30476772616136921</v>
      </c>
    </row>
    <row r="31" spans="1:43" s="155" customFormat="1" ht="16.2" customHeight="1" x14ac:dyDescent="0.25">
      <c r="A31" s="122">
        <v>116</v>
      </c>
      <c r="B31" s="107">
        <v>5845.9175280000009</v>
      </c>
      <c r="C31" s="107">
        <v>100</v>
      </c>
      <c r="D31" s="123"/>
      <c r="E31" s="130">
        <f t="shared" si="1"/>
        <v>5945.9175280000009</v>
      </c>
      <c r="F31" s="107"/>
      <c r="G31" s="107">
        <v>1550</v>
      </c>
      <c r="H31" s="107"/>
      <c r="I31" s="130">
        <f t="shared" si="12"/>
        <v>1550</v>
      </c>
      <c r="J31" s="110">
        <f t="shared" si="3"/>
        <v>557.86216516000013</v>
      </c>
      <c r="K31" s="109">
        <f t="shared" si="4"/>
        <v>38.75</v>
      </c>
      <c r="L31" s="126" t="s">
        <v>22</v>
      </c>
      <c r="M31" s="112" t="s">
        <v>1</v>
      </c>
      <c r="N31" s="112" t="s">
        <v>1</v>
      </c>
      <c r="O31" s="112">
        <v>0.01</v>
      </c>
      <c r="P31" s="112" t="s">
        <v>2</v>
      </c>
      <c r="Q31" s="114"/>
      <c r="R31" s="115">
        <f t="shared" si="5"/>
        <v>0</v>
      </c>
      <c r="S31" s="114"/>
      <c r="T31" s="115">
        <f t="shared" si="11"/>
        <v>0</v>
      </c>
      <c r="U31" s="114"/>
      <c r="V31" s="115">
        <f t="shared" si="6"/>
        <v>0</v>
      </c>
      <c r="W31" s="117"/>
      <c r="X31" s="117"/>
      <c r="Y31" s="117">
        <v>240</v>
      </c>
      <c r="Z31" s="117"/>
      <c r="AA31" s="117">
        <v>945</v>
      </c>
      <c r="AB31" s="117"/>
      <c r="AC31" s="117">
        <v>4459.4381460000004</v>
      </c>
      <c r="AD31" s="117">
        <v>1162.5</v>
      </c>
      <c r="AE31" s="118">
        <f t="shared" si="7"/>
        <v>592.72855048250005</v>
      </c>
      <c r="AF31" s="118">
        <f t="shared" si="7"/>
        <v>41.171875</v>
      </c>
      <c r="AG31" s="117">
        <v>245.99999999999997</v>
      </c>
      <c r="AH31" s="117">
        <v>165.375</v>
      </c>
      <c r="AI31" s="117"/>
      <c r="AJ31" s="117"/>
      <c r="AK31" s="117">
        <v>1</v>
      </c>
      <c r="AL31" s="121">
        <f t="shared" si="8"/>
        <v>421.375</v>
      </c>
      <c r="AM31" s="131">
        <f>AL31-J31</f>
        <v>-136.48716516000013</v>
      </c>
      <c r="AP31" s="31">
        <f t="shared" si="9"/>
        <v>0.93822721646064511</v>
      </c>
      <c r="AQ31" s="31">
        <f t="shared" si="10"/>
        <v>0.25</v>
      </c>
    </row>
    <row r="32" spans="1:43" s="155" customFormat="1" ht="16.2" customHeight="1" x14ac:dyDescent="0.25">
      <c r="A32" s="122">
        <v>117</v>
      </c>
      <c r="B32" s="107">
        <v>5484.9924360000005</v>
      </c>
      <c r="C32" s="107">
        <v>490</v>
      </c>
      <c r="D32" s="127"/>
      <c r="E32" s="109">
        <f t="shared" si="1"/>
        <v>5974.9924360000005</v>
      </c>
      <c r="F32" s="128">
        <v>150</v>
      </c>
      <c r="G32" s="128">
        <v>1337</v>
      </c>
      <c r="H32" s="128"/>
      <c r="I32" s="109">
        <f t="shared" si="12"/>
        <v>1487</v>
      </c>
      <c r="J32" s="110">
        <f t="shared" si="3"/>
        <v>533.32428142000003</v>
      </c>
      <c r="K32" s="109">
        <f t="shared" si="4"/>
        <v>47.674999999999997</v>
      </c>
      <c r="L32" s="132" t="s">
        <v>22</v>
      </c>
      <c r="M32" s="112" t="s">
        <v>1</v>
      </c>
      <c r="N32" s="112" t="s">
        <v>1</v>
      </c>
      <c r="O32" s="112">
        <v>0.02</v>
      </c>
      <c r="P32" s="112" t="s">
        <v>2</v>
      </c>
      <c r="Q32" s="114"/>
      <c r="R32" s="115">
        <f t="shared" si="5"/>
        <v>0</v>
      </c>
      <c r="S32" s="114"/>
      <c r="T32" s="115">
        <f t="shared" si="11"/>
        <v>0</v>
      </c>
      <c r="U32" s="114"/>
      <c r="V32" s="115">
        <f t="shared" si="6"/>
        <v>0</v>
      </c>
      <c r="W32" s="125"/>
      <c r="X32" s="125"/>
      <c r="Y32" s="117">
        <v>300</v>
      </c>
      <c r="Z32" s="117"/>
      <c r="AA32" s="117">
        <v>608</v>
      </c>
      <c r="AB32" s="125"/>
      <c r="AC32" s="116">
        <v>5676.2428141999999</v>
      </c>
      <c r="AD32" s="116">
        <v>1412.6499999999999</v>
      </c>
      <c r="AE32" s="118">
        <f t="shared" si="7"/>
        <v>717.76559541108315</v>
      </c>
      <c r="AF32" s="118">
        <f t="shared" si="7"/>
        <v>64.162604166666654</v>
      </c>
      <c r="AG32" s="117">
        <v>307.5</v>
      </c>
      <c r="AH32" s="117">
        <v>106.39999999999999</v>
      </c>
      <c r="AI32" s="117"/>
      <c r="AJ32" s="117"/>
      <c r="AK32" s="117"/>
      <c r="AL32" s="121">
        <f t="shared" si="8"/>
        <v>413.9</v>
      </c>
      <c r="AM32" s="121">
        <f>AL32-J32</f>
        <v>-119.42428142000006</v>
      </c>
      <c r="AP32" s="31">
        <f t="shared" si="9"/>
        <v>0.89259406958686893</v>
      </c>
      <c r="AQ32" s="31">
        <f t="shared" si="10"/>
        <v>0.32061197041022194</v>
      </c>
    </row>
    <row r="33" spans="1:43" s="155" customFormat="1" ht="16.2" customHeight="1" x14ac:dyDescent="0.25">
      <c r="A33" s="122">
        <v>118</v>
      </c>
      <c r="B33" s="107">
        <v>3654.5576759999999</v>
      </c>
      <c r="C33" s="107">
        <v>700</v>
      </c>
      <c r="D33" s="127"/>
      <c r="E33" s="109">
        <f t="shared" si="1"/>
        <v>4354.5576760000004</v>
      </c>
      <c r="F33" s="128">
        <v>1750</v>
      </c>
      <c r="G33" s="128">
        <v>630</v>
      </c>
      <c r="H33" s="128"/>
      <c r="I33" s="109">
        <f t="shared" si="12"/>
        <v>2380</v>
      </c>
      <c r="J33" s="110">
        <f t="shared" si="3"/>
        <v>364.68297921999999</v>
      </c>
      <c r="K33" s="109">
        <f t="shared" si="4"/>
        <v>181.99999999999997</v>
      </c>
      <c r="L33" s="132" t="s">
        <v>22</v>
      </c>
      <c r="M33" s="112" t="s">
        <v>1</v>
      </c>
      <c r="N33" s="112" t="s">
        <v>1</v>
      </c>
      <c r="O33" s="112">
        <v>0.01</v>
      </c>
      <c r="P33" s="112" t="s">
        <v>2</v>
      </c>
      <c r="Q33" s="114"/>
      <c r="R33" s="115">
        <f t="shared" si="5"/>
        <v>0</v>
      </c>
      <c r="S33" s="114"/>
      <c r="T33" s="115">
        <f t="shared" si="11"/>
        <v>0</v>
      </c>
      <c r="U33" s="114"/>
      <c r="V33" s="115">
        <f t="shared" si="6"/>
        <v>0</v>
      </c>
      <c r="W33" s="125"/>
      <c r="X33" s="125"/>
      <c r="Y33" s="117">
        <v>400</v>
      </c>
      <c r="Z33" s="117"/>
      <c r="AA33" s="117">
        <v>736</v>
      </c>
      <c r="AB33" s="125"/>
      <c r="AC33" s="116">
        <v>4136.8297922000002</v>
      </c>
      <c r="AD33" s="116">
        <v>2261</v>
      </c>
      <c r="AE33" s="118">
        <f t="shared" si="7"/>
        <v>490.8025095335833</v>
      </c>
      <c r="AF33" s="118">
        <f t="shared" si="7"/>
        <v>244.94166666666666</v>
      </c>
      <c r="AG33" s="117">
        <v>409.99999999999994</v>
      </c>
      <c r="AH33" s="117">
        <v>128.79999999999998</v>
      </c>
      <c r="AI33" s="117"/>
      <c r="AJ33" s="117"/>
      <c r="AK33" s="117"/>
      <c r="AL33" s="121">
        <f t="shared" si="8"/>
        <v>490.8025095335833</v>
      </c>
      <c r="AM33" s="121">
        <f>AL33-J33</f>
        <v>126.11953031358331</v>
      </c>
      <c r="AP33" s="31">
        <f t="shared" si="9"/>
        <v>0.8374742197811228</v>
      </c>
      <c r="AQ33" s="31">
        <f t="shared" si="10"/>
        <v>0.76470588235294112</v>
      </c>
    </row>
    <row r="34" spans="1:43" s="155" customFormat="1" ht="16.2" customHeight="1" x14ac:dyDescent="0.25">
      <c r="A34" s="122">
        <v>122</v>
      </c>
      <c r="B34" s="107">
        <v>6241.9810200000011</v>
      </c>
      <c r="C34" s="107">
        <v>783.40697999999975</v>
      </c>
      <c r="D34" s="127"/>
      <c r="E34" s="109">
        <f t="shared" si="1"/>
        <v>7025.3880000000008</v>
      </c>
      <c r="F34" s="128">
        <v>1460</v>
      </c>
      <c r="G34" s="128"/>
      <c r="H34" s="128"/>
      <c r="I34" s="109">
        <f t="shared" si="12"/>
        <v>1460</v>
      </c>
      <c r="J34" s="110">
        <f t="shared" si="3"/>
        <v>612.57337140000004</v>
      </c>
      <c r="K34" s="109">
        <f t="shared" si="4"/>
        <v>138.69999999999999</v>
      </c>
      <c r="L34" s="124" t="s">
        <v>31</v>
      </c>
      <c r="M34" s="112" t="s">
        <v>1</v>
      </c>
      <c r="N34" s="112" t="s">
        <v>1</v>
      </c>
      <c r="O34" s="112">
        <v>0.11</v>
      </c>
      <c r="P34" s="112" t="s">
        <v>2</v>
      </c>
      <c r="Q34" s="114"/>
      <c r="R34" s="115">
        <f t="shared" si="5"/>
        <v>0</v>
      </c>
      <c r="S34" s="114"/>
      <c r="T34" s="115">
        <f t="shared" si="11"/>
        <v>0</v>
      </c>
      <c r="U34" s="114"/>
      <c r="V34" s="115">
        <f t="shared" si="6"/>
        <v>0</v>
      </c>
      <c r="W34" s="125"/>
      <c r="X34" s="125"/>
      <c r="Y34" s="117">
        <v>480</v>
      </c>
      <c r="Z34" s="117"/>
      <c r="AA34" s="117">
        <v>1776</v>
      </c>
      <c r="AB34" s="125"/>
      <c r="AC34" s="116">
        <v>6674.1186000000007</v>
      </c>
      <c r="AD34" s="116">
        <v>1387</v>
      </c>
      <c r="AE34" s="118">
        <f t="shared" si="7"/>
        <v>824.4216623425001</v>
      </c>
      <c r="AF34" s="118">
        <f t="shared" si="7"/>
        <v>186.66708333333332</v>
      </c>
      <c r="AG34" s="117">
        <v>491.99999999999994</v>
      </c>
      <c r="AH34" s="117">
        <v>310.79999999999995</v>
      </c>
      <c r="AI34" s="117"/>
      <c r="AJ34" s="117"/>
      <c r="AK34" s="117"/>
      <c r="AL34" s="121">
        <f t="shared" si="8"/>
        <v>802.8</v>
      </c>
      <c r="AM34" s="121">
        <f>AL34-J34</f>
        <v>190.22662859999991</v>
      </c>
      <c r="AP34" s="31">
        <f t="shared" si="9"/>
        <v>0.87194240574328419</v>
      </c>
      <c r="AQ34" s="31">
        <f t="shared" si="10"/>
        <v>0.95</v>
      </c>
    </row>
    <row r="35" spans="1:43" s="155" customFormat="1" ht="16.2" customHeight="1" x14ac:dyDescent="0.25">
      <c r="A35" s="122">
        <v>123</v>
      </c>
      <c r="B35" s="107">
        <v>6094.0396440000013</v>
      </c>
      <c r="C35" s="107">
        <v>522.72435600000006</v>
      </c>
      <c r="D35" s="127"/>
      <c r="E35" s="109">
        <f t="shared" si="1"/>
        <v>6616.764000000001</v>
      </c>
      <c r="F35" s="128">
        <v>2100</v>
      </c>
      <c r="G35" s="128"/>
      <c r="H35" s="128"/>
      <c r="I35" s="109">
        <f t="shared" si="12"/>
        <v>2100</v>
      </c>
      <c r="J35" s="110">
        <f t="shared" si="3"/>
        <v>592.0018750800001</v>
      </c>
      <c r="K35" s="109">
        <f t="shared" si="4"/>
        <v>199.49999999999997</v>
      </c>
      <c r="L35" s="124" t="s">
        <v>31</v>
      </c>
      <c r="M35" s="112" t="s">
        <v>1</v>
      </c>
      <c r="N35" s="112" t="s">
        <v>1</v>
      </c>
      <c r="O35" s="112">
        <v>0.3</v>
      </c>
      <c r="P35" s="112" t="s">
        <v>37</v>
      </c>
      <c r="Q35" s="114"/>
      <c r="R35" s="115">
        <f t="shared" si="5"/>
        <v>0</v>
      </c>
      <c r="S35" s="114"/>
      <c r="T35" s="115">
        <f t="shared" si="11"/>
        <v>0</v>
      </c>
      <c r="U35" s="114"/>
      <c r="V35" s="115">
        <f t="shared" si="6"/>
        <v>0</v>
      </c>
      <c r="W35" s="125"/>
      <c r="X35" s="125"/>
      <c r="Y35" s="117"/>
      <c r="Z35" s="117"/>
      <c r="AA35" s="117">
        <v>448</v>
      </c>
      <c r="AB35" s="125"/>
      <c r="AC35" s="116">
        <v>448</v>
      </c>
      <c r="AD35" s="116">
        <v>1260</v>
      </c>
      <c r="AE35" s="118">
        <f t="shared" si="7"/>
        <v>56.783626666666663</v>
      </c>
      <c r="AF35" s="118">
        <f t="shared" si="7"/>
        <v>169.57499999999999</v>
      </c>
      <c r="AG35" s="117">
        <v>0</v>
      </c>
      <c r="AH35" s="117">
        <v>78.399999999999991</v>
      </c>
      <c r="AI35" s="117"/>
      <c r="AJ35" s="117"/>
      <c r="AK35" s="117"/>
      <c r="AL35" s="121">
        <f t="shared" si="8"/>
        <v>56.783626666666663</v>
      </c>
      <c r="AM35" s="121">
        <f>AL35-J35</f>
        <v>-535.21824841333341</v>
      </c>
      <c r="AP35" s="31">
        <f t="shared" si="9"/>
        <v>0.89469999999999994</v>
      </c>
      <c r="AQ35" s="31">
        <f t="shared" si="10"/>
        <v>0.95</v>
      </c>
    </row>
    <row r="36" spans="1:43" s="155" customFormat="1" ht="16.2" customHeight="1" x14ac:dyDescent="0.25">
      <c r="A36" s="122">
        <v>124</v>
      </c>
      <c r="B36" s="107">
        <v>5745.7012140000006</v>
      </c>
      <c r="C36" s="107"/>
      <c r="D36" s="127"/>
      <c r="E36" s="109">
        <f t="shared" si="1"/>
        <v>5745.7012140000006</v>
      </c>
      <c r="F36" s="128">
        <v>1800</v>
      </c>
      <c r="G36" s="128"/>
      <c r="H36" s="128"/>
      <c r="I36" s="109">
        <f t="shared" si="12"/>
        <v>1800</v>
      </c>
      <c r="J36" s="110">
        <f t="shared" si="3"/>
        <v>545.84161532999997</v>
      </c>
      <c r="K36" s="109">
        <f t="shared" si="4"/>
        <v>170.99999999999997</v>
      </c>
      <c r="L36" s="124" t="s">
        <v>31</v>
      </c>
      <c r="M36" s="112" t="s">
        <v>1</v>
      </c>
      <c r="N36" s="112" t="s">
        <v>1</v>
      </c>
      <c r="O36" s="112">
        <v>0.25</v>
      </c>
      <c r="P36" s="112" t="s">
        <v>2</v>
      </c>
      <c r="Q36" s="114"/>
      <c r="R36" s="115">
        <f t="shared" si="5"/>
        <v>0</v>
      </c>
      <c r="S36" s="114"/>
      <c r="T36" s="115">
        <f t="shared" si="11"/>
        <v>0</v>
      </c>
      <c r="U36" s="114"/>
      <c r="V36" s="115">
        <f t="shared" si="6"/>
        <v>0</v>
      </c>
      <c r="W36" s="125"/>
      <c r="X36" s="125"/>
      <c r="Y36" s="117">
        <v>300</v>
      </c>
      <c r="Z36" s="117"/>
      <c r="AA36" s="117">
        <v>800</v>
      </c>
      <c r="AB36" s="125"/>
      <c r="AC36" s="116">
        <v>5458.4161533000006</v>
      </c>
      <c r="AD36" s="116">
        <v>1710</v>
      </c>
      <c r="AE36" s="118">
        <f t="shared" si="7"/>
        <v>734.611840631625</v>
      </c>
      <c r="AF36" s="118">
        <f t="shared" si="7"/>
        <v>230.13749999999999</v>
      </c>
      <c r="AG36" s="117">
        <v>307.5</v>
      </c>
      <c r="AH36" s="117">
        <v>140</v>
      </c>
      <c r="AI36" s="117"/>
      <c r="AJ36" s="117"/>
      <c r="AK36" s="117"/>
      <c r="AL36" s="121">
        <f t="shared" si="8"/>
        <v>447.5</v>
      </c>
      <c r="AM36" s="121">
        <f>AL36-J36</f>
        <v>-98.341615329999968</v>
      </c>
      <c r="AP36" s="31">
        <f t="shared" si="9"/>
        <v>0.95</v>
      </c>
      <c r="AQ36" s="31">
        <f t="shared" si="10"/>
        <v>0.95</v>
      </c>
    </row>
    <row r="37" spans="1:43" s="155" customFormat="1" ht="16.2" customHeight="1" x14ac:dyDescent="0.25">
      <c r="A37" s="122">
        <v>125</v>
      </c>
      <c r="B37" s="107">
        <v>9427.6407060000001</v>
      </c>
      <c r="C37" s="107"/>
      <c r="D37" s="127"/>
      <c r="E37" s="109">
        <f t="shared" si="1"/>
        <v>9427.6407060000001</v>
      </c>
      <c r="F37" s="128"/>
      <c r="G37" s="128"/>
      <c r="H37" s="128"/>
      <c r="I37" s="109">
        <f t="shared" si="12"/>
        <v>0</v>
      </c>
      <c r="J37" s="110">
        <f t="shared" si="3"/>
        <v>895.6258670699998</v>
      </c>
      <c r="K37" s="109">
        <f t="shared" si="4"/>
        <v>0</v>
      </c>
      <c r="L37" s="124" t="s">
        <v>31</v>
      </c>
      <c r="M37" s="112" t="s">
        <v>1</v>
      </c>
      <c r="N37" s="112" t="s">
        <v>1</v>
      </c>
      <c r="O37" s="112">
        <v>0.12</v>
      </c>
      <c r="P37" s="112" t="s">
        <v>2</v>
      </c>
      <c r="Q37" s="114"/>
      <c r="R37" s="115">
        <f t="shared" si="5"/>
        <v>0</v>
      </c>
      <c r="S37" s="114"/>
      <c r="T37" s="115">
        <f t="shared" si="11"/>
        <v>0</v>
      </c>
      <c r="U37" s="114"/>
      <c r="V37" s="115">
        <f t="shared" si="6"/>
        <v>0</v>
      </c>
      <c r="W37" s="125"/>
      <c r="X37" s="125"/>
      <c r="Y37" s="117">
        <v>100</v>
      </c>
      <c r="Z37" s="117"/>
      <c r="AA37" s="117">
        <v>760</v>
      </c>
      <c r="AB37" s="125"/>
      <c r="AC37" s="116">
        <v>8956.2586706999991</v>
      </c>
      <c r="AD37" s="116"/>
      <c r="AE37" s="118">
        <f t="shared" si="7"/>
        <v>1205.3631460983745</v>
      </c>
      <c r="AF37" s="118">
        <f t="shared" si="7"/>
        <v>0</v>
      </c>
      <c r="AG37" s="117">
        <v>102.49999999999999</v>
      </c>
      <c r="AH37" s="117">
        <v>133</v>
      </c>
      <c r="AI37" s="117"/>
      <c r="AJ37" s="117"/>
      <c r="AK37" s="117"/>
      <c r="AL37" s="121">
        <f t="shared" si="8"/>
        <v>235.5</v>
      </c>
      <c r="AM37" s="121">
        <f>AL37-J37</f>
        <v>-660.1258670699998</v>
      </c>
      <c r="AP37" s="31">
        <f t="shared" si="9"/>
        <v>0.94999999999999984</v>
      </c>
      <c r="AQ37" s="31" t="str">
        <f t="shared" si="10"/>
        <v/>
      </c>
    </row>
    <row r="38" spans="1:43" s="155" customFormat="1" ht="16.2" customHeight="1" x14ac:dyDescent="0.25">
      <c r="A38" s="122">
        <v>127</v>
      </c>
      <c r="B38" s="107">
        <v>8094.1137419999995</v>
      </c>
      <c r="C38" s="107">
        <v>2400</v>
      </c>
      <c r="D38" s="127"/>
      <c r="E38" s="109">
        <f t="shared" si="1"/>
        <v>10494.113742</v>
      </c>
      <c r="F38" s="128"/>
      <c r="G38" s="128"/>
      <c r="H38" s="128"/>
      <c r="I38" s="109">
        <f t="shared" si="12"/>
        <v>0</v>
      </c>
      <c r="J38" s="110">
        <f t="shared" si="3"/>
        <v>828.94080548999978</v>
      </c>
      <c r="K38" s="109">
        <f t="shared" si="4"/>
        <v>0</v>
      </c>
      <c r="L38" s="124" t="s">
        <v>31</v>
      </c>
      <c r="M38" s="112" t="s">
        <v>1</v>
      </c>
      <c r="N38" s="112" t="s">
        <v>1</v>
      </c>
      <c r="O38" s="112">
        <v>0.08</v>
      </c>
      <c r="P38" s="112" t="s">
        <v>2</v>
      </c>
      <c r="Q38" s="114"/>
      <c r="R38" s="115">
        <f t="shared" si="5"/>
        <v>0</v>
      </c>
      <c r="S38" s="114">
        <v>1</v>
      </c>
      <c r="T38" s="115">
        <f t="shared" si="11"/>
        <v>20</v>
      </c>
      <c r="U38" s="114"/>
      <c r="V38" s="115">
        <f t="shared" si="6"/>
        <v>0</v>
      </c>
      <c r="W38" s="125"/>
      <c r="X38" s="125"/>
      <c r="Y38" s="119"/>
      <c r="Z38" s="117"/>
      <c r="AA38" s="117"/>
      <c r="AB38" s="125"/>
      <c r="AC38" s="116"/>
      <c r="AD38" s="116"/>
      <c r="AE38" s="118">
        <f t="shared" si="7"/>
        <v>0</v>
      </c>
      <c r="AF38" s="118">
        <f t="shared" si="7"/>
        <v>0</v>
      </c>
      <c r="AG38" s="117">
        <v>1352.9999999999998</v>
      </c>
      <c r="AH38" s="117"/>
      <c r="AI38" s="117"/>
      <c r="AJ38" s="117"/>
      <c r="AK38" s="117"/>
      <c r="AL38" s="121">
        <f t="shared" si="8"/>
        <v>20</v>
      </c>
      <c r="AM38" s="121">
        <f>AL38-J38</f>
        <v>-808.94080548999978</v>
      </c>
      <c r="AP38" s="31">
        <f t="shared" si="9"/>
        <v>0.78991025432893569</v>
      </c>
      <c r="AQ38" s="31" t="str">
        <f t="shared" si="10"/>
        <v/>
      </c>
    </row>
    <row r="39" spans="1:43" s="155" customFormat="1" ht="16.2" customHeight="1" x14ac:dyDescent="0.25">
      <c r="A39" s="122">
        <v>128</v>
      </c>
      <c r="B39" s="107">
        <v>5017.8680640000011</v>
      </c>
      <c r="C39" s="107">
        <v>3000</v>
      </c>
      <c r="D39" s="127"/>
      <c r="E39" s="109">
        <f t="shared" si="1"/>
        <v>8017.8680640000011</v>
      </c>
      <c r="F39" s="128"/>
      <c r="G39" s="128"/>
      <c r="H39" s="128"/>
      <c r="I39" s="109">
        <f t="shared" si="12"/>
        <v>0</v>
      </c>
      <c r="J39" s="110">
        <f t="shared" si="3"/>
        <v>551.69746608000003</v>
      </c>
      <c r="K39" s="109">
        <f t="shared" si="4"/>
        <v>0</v>
      </c>
      <c r="L39" s="124" t="s">
        <v>31</v>
      </c>
      <c r="M39" s="112" t="s">
        <v>1</v>
      </c>
      <c r="N39" s="112" t="s">
        <v>1</v>
      </c>
      <c r="O39" s="112">
        <v>0</v>
      </c>
      <c r="P39" s="112" t="s">
        <v>2</v>
      </c>
      <c r="Q39" s="114"/>
      <c r="R39" s="115">
        <f t="shared" si="5"/>
        <v>0</v>
      </c>
      <c r="S39" s="114"/>
      <c r="T39" s="115">
        <f t="shared" si="11"/>
        <v>0</v>
      </c>
      <c r="U39" s="114"/>
      <c r="V39" s="115">
        <f t="shared" si="6"/>
        <v>0</v>
      </c>
      <c r="W39" s="125"/>
      <c r="X39" s="125"/>
      <c r="Y39" s="117"/>
      <c r="Z39" s="117"/>
      <c r="AA39" s="117"/>
      <c r="AB39" s="125"/>
      <c r="AC39" s="116"/>
      <c r="AD39" s="116"/>
      <c r="AE39" s="118">
        <f t="shared" si="7"/>
        <v>0</v>
      </c>
      <c r="AF39" s="118">
        <f t="shared" si="7"/>
        <v>0</v>
      </c>
      <c r="AG39" s="117">
        <v>737.99999999999989</v>
      </c>
      <c r="AH39" s="119"/>
      <c r="AI39" s="119"/>
      <c r="AJ39" s="117"/>
      <c r="AK39" s="117"/>
      <c r="AL39" s="121">
        <f t="shared" si="8"/>
        <v>0</v>
      </c>
      <c r="AM39" s="121">
        <f>AL39-J39</f>
        <v>-551.69746608000003</v>
      </c>
      <c r="AP39" s="31">
        <f t="shared" si="9"/>
        <v>0.68808498927178152</v>
      </c>
      <c r="AQ39" s="31" t="str">
        <f t="shared" si="10"/>
        <v/>
      </c>
    </row>
    <row r="40" spans="1:43" s="155" customFormat="1" ht="16.2" customHeight="1" x14ac:dyDescent="0.25">
      <c r="A40" s="122">
        <v>129</v>
      </c>
      <c r="B40" s="107">
        <v>5541.0715800000007</v>
      </c>
      <c r="C40" s="107">
        <v>600.88841999999977</v>
      </c>
      <c r="D40" s="127"/>
      <c r="E40" s="109">
        <f t="shared" si="1"/>
        <v>6141.9600000000009</v>
      </c>
      <c r="F40" s="128"/>
      <c r="G40" s="128"/>
      <c r="H40" s="128"/>
      <c r="I40" s="109">
        <f t="shared" si="12"/>
        <v>0</v>
      </c>
      <c r="J40" s="110">
        <f t="shared" si="3"/>
        <v>541.42401060000009</v>
      </c>
      <c r="K40" s="109">
        <f t="shared" si="4"/>
        <v>0</v>
      </c>
      <c r="L40" s="124" t="s">
        <v>31</v>
      </c>
      <c r="M40" s="112" t="s">
        <v>1</v>
      </c>
      <c r="N40" s="112" t="s">
        <v>1</v>
      </c>
      <c r="O40" s="112">
        <v>7.0000000000000007E-2</v>
      </c>
      <c r="P40" s="112" t="s">
        <v>2</v>
      </c>
      <c r="Q40" s="114"/>
      <c r="R40" s="115">
        <f t="shared" si="5"/>
        <v>0</v>
      </c>
      <c r="S40" s="114"/>
      <c r="T40" s="115">
        <f t="shared" si="11"/>
        <v>0</v>
      </c>
      <c r="U40" s="114"/>
      <c r="V40" s="115">
        <f t="shared" si="6"/>
        <v>0</v>
      </c>
      <c r="W40" s="125"/>
      <c r="X40" s="125"/>
      <c r="Y40" s="117"/>
      <c r="Z40" s="117"/>
      <c r="AA40" s="117"/>
      <c r="AB40" s="125"/>
      <c r="AC40" s="116"/>
      <c r="AD40" s="116"/>
      <c r="AE40" s="118">
        <f t="shared" si="7"/>
        <v>0</v>
      </c>
      <c r="AF40" s="118">
        <f t="shared" si="7"/>
        <v>0</v>
      </c>
      <c r="AG40" s="117"/>
      <c r="AH40" s="119"/>
      <c r="AI40" s="119"/>
      <c r="AJ40" s="117"/>
      <c r="AK40" s="117"/>
      <c r="AL40" s="121">
        <f t="shared" si="8"/>
        <v>0</v>
      </c>
      <c r="AM40" s="121">
        <f>AL40-J40</f>
        <v>-541.42401060000009</v>
      </c>
      <c r="AP40" s="31">
        <f t="shared" si="9"/>
        <v>0.88151666666666662</v>
      </c>
      <c r="AQ40" s="31" t="str">
        <f t="shared" si="10"/>
        <v/>
      </c>
    </row>
    <row r="41" spans="1:43" s="155" customFormat="1" ht="16.2" customHeight="1" x14ac:dyDescent="0.25">
      <c r="A41" s="122">
        <v>130</v>
      </c>
      <c r="B41" s="107">
        <v>5020</v>
      </c>
      <c r="C41" s="107">
        <v>560</v>
      </c>
      <c r="D41" s="123"/>
      <c r="E41" s="109">
        <f t="shared" si="1"/>
        <v>5580</v>
      </c>
      <c r="F41" s="128">
        <v>4562</v>
      </c>
      <c r="G41" s="128">
        <v>3981</v>
      </c>
      <c r="H41" s="128"/>
      <c r="I41" s="109">
        <f t="shared" si="12"/>
        <v>8543</v>
      </c>
      <c r="J41" s="110">
        <f t="shared" si="3"/>
        <v>490.90000000000003</v>
      </c>
      <c r="K41" s="109">
        <f t="shared" si="4"/>
        <v>532.91499999999996</v>
      </c>
      <c r="L41" s="124" t="s">
        <v>31</v>
      </c>
      <c r="M41" s="112" t="s">
        <v>1</v>
      </c>
      <c r="N41" s="112" t="s">
        <v>1</v>
      </c>
      <c r="O41" s="112">
        <v>0.4</v>
      </c>
      <c r="P41" s="112" t="s">
        <v>2</v>
      </c>
      <c r="Q41" s="114"/>
      <c r="R41" s="115">
        <f t="shared" si="5"/>
        <v>0</v>
      </c>
      <c r="S41" s="114">
        <v>1</v>
      </c>
      <c r="T41" s="115">
        <f t="shared" si="11"/>
        <v>20</v>
      </c>
      <c r="U41" s="114"/>
      <c r="V41" s="115">
        <f t="shared" si="6"/>
        <v>0</v>
      </c>
      <c r="W41" s="125"/>
      <c r="X41" s="125"/>
      <c r="Y41" s="117">
        <v>300</v>
      </c>
      <c r="Z41" s="117"/>
      <c r="AA41" s="117">
        <v>1152</v>
      </c>
      <c r="AB41" s="125"/>
      <c r="AC41" s="116">
        <v>5022</v>
      </c>
      <c r="AD41" s="116">
        <v>7688.7</v>
      </c>
      <c r="AE41" s="118">
        <f t="shared" si="7"/>
        <v>625.89749999999992</v>
      </c>
      <c r="AF41" s="118">
        <f t="shared" si="7"/>
        <v>679.46662499999979</v>
      </c>
      <c r="AG41" s="117">
        <v>184.5</v>
      </c>
      <c r="AH41" s="117">
        <v>201.6</v>
      </c>
      <c r="AI41" s="117"/>
      <c r="AJ41" s="117"/>
      <c r="AK41" s="117"/>
      <c r="AL41" s="121">
        <f t="shared" si="8"/>
        <v>406.1</v>
      </c>
      <c r="AM41" s="121">
        <f>AL41-J41</f>
        <v>-84.800000000000011</v>
      </c>
      <c r="AP41" s="31">
        <f t="shared" si="9"/>
        <v>0.87974910394265238</v>
      </c>
      <c r="AQ41" s="31">
        <f t="shared" si="10"/>
        <v>0.62380311366030661</v>
      </c>
    </row>
    <row r="42" spans="1:43" s="155" customFormat="1" ht="16.2" customHeight="1" x14ac:dyDescent="0.25">
      <c r="A42" s="106">
        <v>131</v>
      </c>
      <c r="B42" s="107">
        <v>5488.1556179999998</v>
      </c>
      <c r="C42" s="107">
        <v>318.3923820000004</v>
      </c>
      <c r="D42" s="123"/>
      <c r="E42" s="109">
        <f t="shared" si="1"/>
        <v>5806.5479999999998</v>
      </c>
      <c r="F42" s="128">
        <v>705</v>
      </c>
      <c r="G42" s="128"/>
      <c r="H42" s="128"/>
      <c r="I42" s="109">
        <f t="shared" si="12"/>
        <v>705</v>
      </c>
      <c r="J42" s="110">
        <f t="shared" si="3"/>
        <v>529.33459326000002</v>
      </c>
      <c r="K42" s="109">
        <f t="shared" si="4"/>
        <v>66.974999999999994</v>
      </c>
      <c r="L42" s="124" t="s">
        <v>31</v>
      </c>
      <c r="M42" s="112" t="s">
        <v>1</v>
      </c>
      <c r="N42" s="112" t="s">
        <v>1</v>
      </c>
      <c r="O42" s="112">
        <v>0.08</v>
      </c>
      <c r="P42" s="112" t="s">
        <v>37</v>
      </c>
      <c r="Q42" s="114"/>
      <c r="R42" s="115">
        <f t="shared" si="5"/>
        <v>0</v>
      </c>
      <c r="S42" s="114"/>
      <c r="T42" s="115">
        <f t="shared" si="11"/>
        <v>0</v>
      </c>
      <c r="U42" s="114"/>
      <c r="V42" s="115">
        <f t="shared" si="6"/>
        <v>0</v>
      </c>
      <c r="W42" s="125"/>
      <c r="X42" s="125"/>
      <c r="Y42" s="117"/>
      <c r="Z42" s="117"/>
      <c r="AA42" s="117"/>
      <c r="AB42" s="125"/>
      <c r="AC42" s="116">
        <v>0</v>
      </c>
      <c r="AD42" s="116">
        <v>282</v>
      </c>
      <c r="AE42" s="118">
        <f t="shared" si="7"/>
        <v>0</v>
      </c>
      <c r="AF42" s="118">
        <f t="shared" si="7"/>
        <v>37.952499999999993</v>
      </c>
      <c r="AG42" s="117"/>
      <c r="AH42" s="117">
        <v>46.199999999999996</v>
      </c>
      <c r="AI42" s="117"/>
      <c r="AJ42" s="117"/>
      <c r="AK42" s="117"/>
      <c r="AL42" s="121">
        <f t="shared" si="8"/>
        <v>0</v>
      </c>
      <c r="AM42" s="121">
        <f>AL42-J42</f>
        <v>-529.33459326000002</v>
      </c>
      <c r="AP42" s="31">
        <f t="shared" si="9"/>
        <v>0.91161666666666674</v>
      </c>
      <c r="AQ42" s="31">
        <f t="shared" si="10"/>
        <v>0.95</v>
      </c>
    </row>
    <row r="43" spans="1:43" s="155" customFormat="1" ht="16.2" customHeight="1" x14ac:dyDescent="0.25">
      <c r="A43" s="122">
        <v>132</v>
      </c>
      <c r="B43" s="107">
        <v>3542.6825280000003</v>
      </c>
      <c r="C43" s="107">
        <v>495.32947200000001</v>
      </c>
      <c r="D43" s="127"/>
      <c r="E43" s="109">
        <f t="shared" si="1"/>
        <v>4038.0120000000002</v>
      </c>
      <c r="F43" s="128">
        <v>635</v>
      </c>
      <c r="G43" s="128"/>
      <c r="H43" s="128"/>
      <c r="I43" s="109">
        <f t="shared" si="12"/>
        <v>635</v>
      </c>
      <c r="J43" s="110">
        <f t="shared" si="3"/>
        <v>348.93807695999999</v>
      </c>
      <c r="K43" s="109">
        <f t="shared" si="4"/>
        <v>60.324999999999989</v>
      </c>
      <c r="L43" s="124" t="s">
        <v>31</v>
      </c>
      <c r="M43" s="112" t="s">
        <v>1</v>
      </c>
      <c r="N43" s="112" t="s">
        <v>1</v>
      </c>
      <c r="O43" s="112">
        <v>0</v>
      </c>
      <c r="P43" s="112" t="s">
        <v>2</v>
      </c>
      <c r="Q43" s="114"/>
      <c r="R43" s="115">
        <f t="shared" si="5"/>
        <v>0</v>
      </c>
      <c r="S43" s="114"/>
      <c r="T43" s="115">
        <f t="shared" si="11"/>
        <v>0</v>
      </c>
      <c r="U43" s="114"/>
      <c r="V43" s="115">
        <f t="shared" si="6"/>
        <v>0</v>
      </c>
      <c r="W43" s="125">
        <v>495</v>
      </c>
      <c r="X43" s="125"/>
      <c r="Y43" s="117"/>
      <c r="Z43" s="117"/>
      <c r="AA43" s="117"/>
      <c r="AB43" s="125"/>
      <c r="AC43" s="116"/>
      <c r="AD43" s="116"/>
      <c r="AE43" s="118">
        <f t="shared" si="7"/>
        <v>0</v>
      </c>
      <c r="AF43" s="118">
        <f t="shared" si="7"/>
        <v>0</v>
      </c>
      <c r="AG43" s="117"/>
      <c r="AH43" s="119"/>
      <c r="AI43" s="119"/>
      <c r="AJ43" s="117"/>
      <c r="AK43" s="117"/>
      <c r="AL43" s="121">
        <f t="shared" si="8"/>
        <v>0</v>
      </c>
      <c r="AM43" s="121">
        <f>AL43-J43</f>
        <v>-348.93807695999999</v>
      </c>
      <c r="AP43" s="31">
        <f t="shared" si="9"/>
        <v>0.86413333333333331</v>
      </c>
      <c r="AQ43" s="31">
        <f t="shared" si="10"/>
        <v>0.95</v>
      </c>
    </row>
    <row r="44" spans="1:43" s="155" customFormat="1" ht="16.2" customHeight="1" thickBot="1" x14ac:dyDescent="0.3">
      <c r="A44" s="133" t="s">
        <v>21</v>
      </c>
      <c r="B44" s="134">
        <v>2310</v>
      </c>
      <c r="C44" s="134">
        <v>1400</v>
      </c>
      <c r="D44" s="135"/>
      <c r="E44" s="136">
        <f t="shared" si="1"/>
        <v>3710</v>
      </c>
      <c r="F44" s="134"/>
      <c r="G44" s="134"/>
      <c r="H44" s="134"/>
      <c r="I44" s="136">
        <f t="shared" si="12"/>
        <v>0</v>
      </c>
      <c r="J44" s="110">
        <f t="shared" si="3"/>
        <v>254.44999999999996</v>
      </c>
      <c r="K44" s="109">
        <f t="shared" si="4"/>
        <v>0</v>
      </c>
      <c r="L44" s="138" t="s">
        <v>22</v>
      </c>
      <c r="M44" s="139" t="s">
        <v>1</v>
      </c>
      <c r="N44" s="139" t="s">
        <v>1</v>
      </c>
      <c r="O44" s="139">
        <v>0.02</v>
      </c>
      <c r="P44" s="139" t="s">
        <v>2</v>
      </c>
      <c r="Q44" s="140"/>
      <c r="R44" s="115">
        <f t="shared" si="5"/>
        <v>0</v>
      </c>
      <c r="S44" s="140">
        <v>1</v>
      </c>
      <c r="T44" s="141">
        <f t="shared" si="11"/>
        <v>20</v>
      </c>
      <c r="U44" s="140"/>
      <c r="V44" s="115">
        <f t="shared" si="6"/>
        <v>0</v>
      </c>
      <c r="W44" s="142"/>
      <c r="X44" s="142"/>
      <c r="Y44" s="142">
        <v>350</v>
      </c>
      <c r="Z44" s="142"/>
      <c r="AA44" s="142"/>
      <c r="AB44" s="142"/>
      <c r="AC44" s="143">
        <v>2597</v>
      </c>
      <c r="AD44" s="143"/>
      <c r="AE44" s="144">
        <f t="shared" si="7"/>
        <v>252.32958333333332</v>
      </c>
      <c r="AF44" s="144">
        <f t="shared" si="7"/>
        <v>0</v>
      </c>
      <c r="AG44" s="142">
        <v>358.74999999999994</v>
      </c>
      <c r="AH44" s="142">
        <v>147</v>
      </c>
      <c r="AI44" s="142"/>
      <c r="AJ44" s="142"/>
      <c r="AK44" s="142"/>
      <c r="AL44" s="144">
        <f t="shared" si="8"/>
        <v>272.32958333333329</v>
      </c>
      <c r="AM44" s="145">
        <f>AL44-J44</f>
        <v>17.879583333333329</v>
      </c>
      <c r="AP44" s="31">
        <f t="shared" si="9"/>
        <v>0.6858490566037736</v>
      </c>
      <c r="AQ44" s="31" t="str">
        <f t="shared" si="10"/>
        <v/>
      </c>
    </row>
    <row r="45" spans="1:43" s="155" customFormat="1" ht="16.2" customHeight="1" thickTop="1" thickBot="1" x14ac:dyDescent="0.35">
      <c r="A45" s="146"/>
      <c r="B45" s="237"/>
      <c r="C45" s="204"/>
      <c r="D45" s="147" t="s">
        <v>94</v>
      </c>
      <c r="E45" s="109">
        <f>SUM(E12:E44)</f>
        <v>222346.11094799999</v>
      </c>
      <c r="F45" s="205"/>
      <c r="G45" s="206"/>
      <c r="H45" s="236"/>
      <c r="I45" s="109">
        <f>SUM(I12:I44)</f>
        <v>62306</v>
      </c>
      <c r="J45" s="109">
        <f>SUM(J12:J44)</f>
        <v>19812.11477172</v>
      </c>
      <c r="K45" s="109">
        <f>SUM(K12:K44)</f>
        <v>3403.6899999999991</v>
      </c>
      <c r="L45" s="146"/>
      <c r="M45" s="146"/>
      <c r="N45" s="146"/>
      <c r="O45" s="146"/>
      <c r="P45" s="146"/>
      <c r="Q45" s="148">
        <f t="shared" ref="Q45:V45" si="13">SUM(Q12:Q44)</f>
        <v>0</v>
      </c>
      <c r="R45" s="149">
        <f t="shared" si="13"/>
        <v>0</v>
      </c>
      <c r="S45" s="149">
        <f t="shared" si="13"/>
        <v>8</v>
      </c>
      <c r="T45" s="150">
        <f t="shared" si="13"/>
        <v>160</v>
      </c>
      <c r="U45" s="151">
        <f t="shared" si="13"/>
        <v>0</v>
      </c>
      <c r="V45" s="152">
        <f t="shared" si="13"/>
        <v>0</v>
      </c>
      <c r="W45" s="146"/>
      <c r="X45" s="146"/>
      <c r="Y45" s="146"/>
      <c r="Z45" s="146"/>
      <c r="AA45" s="146"/>
      <c r="AB45" s="146"/>
      <c r="AC45" s="153"/>
      <c r="AD45" s="153"/>
      <c r="AE45" s="154"/>
      <c r="AF45" s="154"/>
      <c r="AG45" s="153"/>
      <c r="AH45" s="153"/>
      <c r="AJ45" s="153"/>
      <c r="AK45" s="153"/>
      <c r="AL45" s="156">
        <f>SUM(AL12:AL44)</f>
        <v>9865.552809374256</v>
      </c>
      <c r="AM45" s="157">
        <f t="shared" ref="AM45" si="14">SUM(AM12:AM44)</f>
        <v>-9946.5619623457424</v>
      </c>
      <c r="AP45" s="2"/>
      <c r="AQ45" s="2"/>
    </row>
    <row r="46" spans="1:43" s="179" customFormat="1" ht="20.100000000000001" customHeight="1" x14ac:dyDescent="0.3">
      <c r="A46" s="186"/>
      <c r="B46" s="186"/>
      <c r="C46" s="186"/>
      <c r="D46" s="186"/>
      <c r="E46" s="187"/>
      <c r="F46" s="187"/>
      <c r="G46" s="187"/>
      <c r="H46" s="187"/>
      <c r="I46" s="187"/>
      <c r="J46" s="187"/>
      <c r="K46" s="187"/>
      <c r="L46" s="187"/>
      <c r="M46" s="187"/>
      <c r="AA46" s="188"/>
      <c r="AB46" s="188"/>
      <c r="AC46" s="188"/>
      <c r="AM46" s="189"/>
      <c r="AN46" s="189"/>
      <c r="AP46" s="2"/>
      <c r="AQ46" s="2"/>
    </row>
    <row r="50" spans="1:8" ht="20.100000000000001" customHeight="1" x14ac:dyDescent="0.3">
      <c r="E50" s="190"/>
      <c r="F50" s="190"/>
      <c r="G50" s="190"/>
      <c r="H50" s="190"/>
    </row>
    <row r="51" spans="1:8" ht="20.100000000000001" customHeight="1" x14ac:dyDescent="0.3">
      <c r="A51" s="191"/>
      <c r="B51" s="191"/>
      <c r="C51" s="191"/>
      <c r="D51" s="191"/>
      <c r="E51" s="187"/>
      <c r="F51" s="187"/>
      <c r="G51" s="187"/>
      <c r="H51" s="187"/>
    </row>
    <row r="52" spans="1:8" ht="20.100000000000001" customHeight="1" x14ac:dyDescent="0.3">
      <c r="A52" s="191"/>
      <c r="B52" s="191"/>
      <c r="C52" s="191"/>
      <c r="D52" s="191"/>
    </row>
    <row r="53" spans="1:8" ht="20.100000000000001" customHeight="1" x14ac:dyDescent="0.3">
      <c r="A53" s="191"/>
      <c r="B53" s="191"/>
      <c r="C53" s="191"/>
      <c r="D53" s="191"/>
    </row>
    <row r="55" spans="1:8" ht="20.100000000000001" customHeight="1" x14ac:dyDescent="0.3">
      <c r="A55" s="191"/>
      <c r="B55" s="191"/>
      <c r="C55" s="191"/>
      <c r="D55" s="191"/>
    </row>
    <row r="56" spans="1:8" ht="20.100000000000001" customHeight="1" x14ac:dyDescent="0.3">
      <c r="A56" s="191"/>
      <c r="B56" s="191"/>
      <c r="C56" s="191"/>
      <c r="D56" s="191"/>
    </row>
    <row r="57" spans="1:8" ht="20.100000000000001" customHeight="1" x14ac:dyDescent="0.3">
      <c r="A57" s="191"/>
      <c r="B57" s="191"/>
      <c r="C57" s="191"/>
      <c r="D57" s="191"/>
    </row>
    <row r="58" spans="1:8" ht="20.100000000000001" customHeight="1" x14ac:dyDescent="0.3">
      <c r="A58" s="191"/>
      <c r="B58" s="191"/>
      <c r="C58" s="191"/>
      <c r="D58" s="191"/>
    </row>
    <row r="59" spans="1:8" ht="20.100000000000001" customHeight="1" x14ac:dyDescent="0.3">
      <c r="A59" s="191"/>
      <c r="B59" s="191"/>
      <c r="C59" s="191"/>
      <c r="D59" s="191"/>
    </row>
    <row r="60" spans="1:8" ht="20.100000000000001" customHeight="1" x14ac:dyDescent="0.3">
      <c r="A60" s="191"/>
      <c r="B60" s="191"/>
      <c r="C60" s="191"/>
      <c r="D60" s="191"/>
    </row>
    <row r="61" spans="1:8" ht="20.100000000000001" customHeight="1" x14ac:dyDescent="0.3">
      <c r="A61" s="191"/>
      <c r="B61" s="191"/>
      <c r="C61" s="191"/>
      <c r="D61" s="191"/>
    </row>
    <row r="62" spans="1:8" ht="20.100000000000001" customHeight="1" x14ac:dyDescent="0.3">
      <c r="A62" s="191"/>
      <c r="B62" s="191"/>
      <c r="C62" s="191"/>
      <c r="D62" s="191"/>
    </row>
    <row r="63" spans="1:8" ht="20.100000000000001" customHeight="1" x14ac:dyDescent="0.3">
      <c r="A63" s="191"/>
      <c r="B63" s="191"/>
      <c r="C63" s="191"/>
      <c r="D63" s="191"/>
    </row>
    <row r="64" spans="1:8" ht="20.100000000000001" customHeight="1" x14ac:dyDescent="0.3">
      <c r="A64" s="191"/>
      <c r="B64" s="191"/>
      <c r="C64" s="191"/>
      <c r="D64" s="191"/>
    </row>
    <row r="65" spans="1:4" ht="20.100000000000001" customHeight="1" x14ac:dyDescent="0.3">
      <c r="A65" s="191"/>
      <c r="B65" s="191"/>
      <c r="C65" s="191"/>
      <c r="D65" s="191"/>
    </row>
    <row r="66" spans="1:4" ht="20.100000000000001" customHeight="1" x14ac:dyDescent="0.3">
      <c r="A66" s="191"/>
      <c r="B66" s="191"/>
      <c r="C66" s="191"/>
      <c r="D66" s="191"/>
    </row>
    <row r="67" spans="1:4" ht="20.100000000000001" customHeight="1" x14ac:dyDescent="0.3">
      <c r="A67" s="191"/>
      <c r="B67" s="191"/>
      <c r="C67" s="191"/>
      <c r="D67" s="191"/>
    </row>
    <row r="68" spans="1:4" ht="20.100000000000001" customHeight="1" x14ac:dyDescent="0.3">
      <c r="A68" s="191"/>
      <c r="B68" s="191"/>
      <c r="C68" s="191"/>
      <c r="D68" s="191"/>
    </row>
    <row r="69" spans="1:4" ht="20.100000000000001" customHeight="1" x14ac:dyDescent="0.3">
      <c r="A69" s="191"/>
      <c r="B69" s="191"/>
      <c r="C69" s="191"/>
      <c r="D69" s="191"/>
    </row>
    <row r="70" spans="1:4" ht="20.100000000000001" customHeight="1" x14ac:dyDescent="0.3">
      <c r="A70" s="191"/>
      <c r="B70" s="191"/>
      <c r="C70" s="191"/>
      <c r="D70" s="191"/>
    </row>
    <row r="71" spans="1:4" ht="20.100000000000001" customHeight="1" x14ac:dyDescent="0.3">
      <c r="A71" s="191"/>
      <c r="B71" s="191"/>
      <c r="C71" s="191"/>
      <c r="D71" s="191"/>
    </row>
    <row r="72" spans="1:4" ht="20.100000000000001" customHeight="1" x14ac:dyDescent="0.3">
      <c r="A72" s="191"/>
      <c r="B72" s="191"/>
      <c r="C72" s="191"/>
      <c r="D72" s="191"/>
    </row>
    <row r="73" spans="1:4" ht="20.100000000000001" customHeight="1" x14ac:dyDescent="0.3">
      <c r="A73" s="191"/>
      <c r="B73" s="191"/>
      <c r="C73" s="191"/>
      <c r="D73" s="191"/>
    </row>
    <row r="74" spans="1:4" ht="20.100000000000001" customHeight="1" x14ac:dyDescent="0.3">
      <c r="A74" s="191"/>
      <c r="B74" s="191"/>
      <c r="C74" s="191"/>
      <c r="D74" s="191"/>
    </row>
    <row r="75" spans="1:4" ht="20.100000000000001" customHeight="1" x14ac:dyDescent="0.3">
      <c r="A75" s="191"/>
      <c r="B75" s="191"/>
      <c r="C75" s="191"/>
      <c r="D75" s="191"/>
    </row>
    <row r="76" spans="1:4" ht="20.100000000000001" customHeight="1" x14ac:dyDescent="0.3">
      <c r="A76" s="191"/>
      <c r="B76" s="191"/>
      <c r="C76" s="191"/>
      <c r="D76" s="191"/>
    </row>
    <row r="77" spans="1:4" ht="20.100000000000001" customHeight="1" x14ac:dyDescent="0.3">
      <c r="A77" s="191"/>
      <c r="B77" s="191"/>
      <c r="C77" s="191"/>
      <c r="D77" s="191"/>
    </row>
    <row r="78" spans="1:4" ht="20.100000000000001" customHeight="1" x14ac:dyDescent="0.3">
      <c r="A78" s="191"/>
      <c r="B78" s="191"/>
      <c r="C78" s="191"/>
      <c r="D78" s="191"/>
    </row>
    <row r="79" spans="1:4" ht="20.100000000000001" customHeight="1" x14ac:dyDescent="0.3">
      <c r="A79" s="191"/>
      <c r="B79" s="191"/>
      <c r="C79" s="191"/>
      <c r="D79" s="191"/>
    </row>
    <row r="80" spans="1:4" ht="20.100000000000001" customHeight="1" x14ac:dyDescent="0.3">
      <c r="A80" s="191"/>
      <c r="B80" s="191"/>
      <c r="C80" s="191"/>
      <c r="D80" s="191"/>
    </row>
    <row r="81" spans="1:4" ht="20.100000000000001" customHeight="1" x14ac:dyDescent="0.3">
      <c r="A81" s="191"/>
      <c r="B81" s="191"/>
      <c r="C81" s="191"/>
      <c r="D81" s="191"/>
    </row>
    <row r="82" spans="1:4" ht="20.100000000000001" customHeight="1" x14ac:dyDescent="0.3">
      <c r="A82" s="191"/>
      <c r="B82" s="191"/>
      <c r="C82" s="191"/>
      <c r="D82" s="191"/>
    </row>
    <row r="83" spans="1:4" ht="20.100000000000001" customHeight="1" x14ac:dyDescent="0.3">
      <c r="A83" s="191"/>
      <c r="B83" s="191"/>
      <c r="C83" s="191"/>
      <c r="D83" s="191"/>
    </row>
    <row r="84" spans="1:4" ht="20.100000000000001" customHeight="1" x14ac:dyDescent="0.3">
      <c r="A84" s="191"/>
      <c r="B84" s="191"/>
      <c r="C84" s="191"/>
      <c r="D84" s="191"/>
    </row>
    <row r="85" spans="1:4" ht="20.100000000000001" customHeight="1" x14ac:dyDescent="0.3">
      <c r="A85" s="191"/>
      <c r="B85" s="191"/>
      <c r="C85" s="191"/>
      <c r="D85" s="191"/>
    </row>
    <row r="86" spans="1:4" ht="20.100000000000001" customHeight="1" x14ac:dyDescent="0.3">
      <c r="A86" s="191"/>
      <c r="B86" s="191"/>
      <c r="C86" s="191"/>
      <c r="D86" s="191"/>
    </row>
    <row r="87" spans="1:4" ht="20.100000000000001" customHeight="1" x14ac:dyDescent="0.3">
      <c r="A87" s="191"/>
      <c r="B87" s="191"/>
      <c r="C87" s="191"/>
      <c r="D87" s="191"/>
    </row>
    <row r="88" spans="1:4" ht="20.100000000000001" customHeight="1" x14ac:dyDescent="0.3">
      <c r="A88" s="191"/>
      <c r="B88" s="191"/>
      <c r="C88" s="191"/>
      <c r="D88" s="191"/>
    </row>
    <row r="89" spans="1:4" ht="20.100000000000001" customHeight="1" x14ac:dyDescent="0.3">
      <c r="A89" s="191"/>
      <c r="B89" s="191"/>
      <c r="C89" s="191"/>
      <c r="D89" s="191"/>
    </row>
    <row r="90" spans="1:4" ht="20.100000000000001" customHeight="1" x14ac:dyDescent="0.3">
      <c r="A90" s="191"/>
      <c r="B90" s="191"/>
      <c r="C90" s="191"/>
      <c r="D90" s="191"/>
    </row>
    <row r="91" spans="1:4" ht="20.100000000000001" customHeight="1" x14ac:dyDescent="0.3">
      <c r="A91" s="191"/>
      <c r="B91" s="191"/>
      <c r="C91" s="191"/>
      <c r="D91" s="191"/>
    </row>
    <row r="92" spans="1:4" ht="20.100000000000001" customHeight="1" x14ac:dyDescent="0.3">
      <c r="A92" s="191"/>
      <c r="B92" s="191"/>
      <c r="C92" s="191"/>
      <c r="D92" s="191"/>
    </row>
    <row r="93" spans="1:4" ht="20.100000000000001" customHeight="1" x14ac:dyDescent="0.3">
      <c r="A93" s="191"/>
      <c r="B93" s="191"/>
      <c r="C93" s="191"/>
      <c r="D93" s="191"/>
    </row>
    <row r="94" spans="1:4" ht="20.100000000000001" customHeight="1" x14ac:dyDescent="0.3">
      <c r="A94" s="191"/>
      <c r="B94" s="191"/>
      <c r="C94" s="191"/>
      <c r="D94" s="191"/>
    </row>
    <row r="95" spans="1:4" ht="20.100000000000001" customHeight="1" x14ac:dyDescent="0.3">
      <c r="A95" s="191"/>
      <c r="B95" s="191"/>
      <c r="C95" s="191"/>
      <c r="D95" s="191"/>
    </row>
    <row r="96" spans="1:4" ht="20.100000000000001" customHeight="1" x14ac:dyDescent="0.3">
      <c r="A96" s="191"/>
      <c r="B96" s="191"/>
      <c r="C96" s="191"/>
      <c r="D96" s="191"/>
    </row>
    <row r="97" spans="1:4" ht="20.100000000000001" customHeight="1" x14ac:dyDescent="0.3">
      <c r="A97" s="191"/>
      <c r="B97" s="191"/>
      <c r="C97" s="191"/>
      <c r="D97" s="191"/>
    </row>
    <row r="98" spans="1:4" ht="20.100000000000001" customHeight="1" x14ac:dyDescent="0.3">
      <c r="A98" s="191"/>
      <c r="B98" s="191"/>
      <c r="C98" s="191"/>
      <c r="D98" s="191"/>
    </row>
    <row r="99" spans="1:4" ht="20.100000000000001" customHeight="1" x14ac:dyDescent="0.3">
      <c r="A99" s="191"/>
      <c r="B99" s="191"/>
      <c r="C99" s="191"/>
      <c r="D99" s="191"/>
    </row>
    <row r="100" spans="1:4" ht="20.100000000000001" customHeight="1" x14ac:dyDescent="0.3">
      <c r="A100" s="191"/>
      <c r="B100" s="191"/>
      <c r="C100" s="191"/>
      <c r="D100" s="191"/>
    </row>
    <row r="101" spans="1:4" ht="20.100000000000001" customHeight="1" x14ac:dyDescent="0.3">
      <c r="A101" s="191"/>
      <c r="B101" s="191"/>
      <c r="C101" s="191"/>
      <c r="D101" s="191"/>
    </row>
    <row r="102" spans="1:4" ht="20.100000000000001" customHeight="1" x14ac:dyDescent="0.3">
      <c r="A102" s="191"/>
      <c r="B102" s="191"/>
      <c r="C102" s="191"/>
      <c r="D102" s="191"/>
    </row>
    <row r="103" spans="1:4" ht="20.100000000000001" customHeight="1" x14ac:dyDescent="0.3">
      <c r="A103" s="191"/>
      <c r="B103" s="191"/>
      <c r="C103" s="191"/>
      <c r="D103" s="191"/>
    </row>
    <row r="104" spans="1:4" ht="20.100000000000001" customHeight="1" x14ac:dyDescent="0.3">
      <c r="A104" s="191"/>
      <c r="B104" s="191"/>
      <c r="C104" s="191"/>
      <c r="D104" s="191"/>
    </row>
    <row r="105" spans="1:4" ht="20.100000000000001" customHeight="1" x14ac:dyDescent="0.3">
      <c r="A105" s="191"/>
      <c r="B105" s="191"/>
      <c r="C105" s="191"/>
      <c r="D105" s="191"/>
    </row>
    <row r="106" spans="1:4" ht="20.100000000000001" customHeight="1" x14ac:dyDescent="0.3">
      <c r="A106" s="191"/>
      <c r="B106" s="191"/>
      <c r="C106" s="191"/>
      <c r="D106" s="191"/>
    </row>
    <row r="107" spans="1:4" ht="20.100000000000001" customHeight="1" x14ac:dyDescent="0.3">
      <c r="A107" s="191"/>
      <c r="B107" s="191"/>
      <c r="C107" s="191"/>
      <c r="D107" s="191"/>
    </row>
    <row r="108" spans="1:4" ht="20.100000000000001" customHeight="1" x14ac:dyDescent="0.3">
      <c r="A108" s="191"/>
      <c r="B108" s="191"/>
      <c r="C108" s="191"/>
      <c r="D108" s="191"/>
    </row>
    <row r="109" spans="1:4" ht="20.100000000000001" customHeight="1" x14ac:dyDescent="0.3">
      <c r="A109" s="191"/>
      <c r="B109" s="191"/>
      <c r="C109" s="191"/>
      <c r="D109" s="191"/>
    </row>
    <row r="110" spans="1:4" ht="20.100000000000001" customHeight="1" x14ac:dyDescent="0.3">
      <c r="A110" s="191"/>
      <c r="B110" s="191"/>
      <c r="C110" s="191"/>
      <c r="D110" s="191"/>
    </row>
    <row r="111" spans="1:4" ht="20.100000000000001" customHeight="1" x14ac:dyDescent="0.3">
      <c r="A111" s="191"/>
      <c r="B111" s="191"/>
      <c r="C111" s="191"/>
      <c r="D111" s="191"/>
    </row>
    <row r="112" spans="1:4" ht="20.100000000000001" customHeight="1" x14ac:dyDescent="0.3">
      <c r="A112" s="191"/>
      <c r="B112" s="191"/>
      <c r="C112" s="191"/>
      <c r="D112" s="191"/>
    </row>
    <row r="113" spans="1:4" ht="20.100000000000001" customHeight="1" x14ac:dyDescent="0.3">
      <c r="A113" s="191"/>
      <c r="B113" s="191"/>
      <c r="C113" s="191"/>
      <c r="D113" s="191"/>
    </row>
    <row r="114" spans="1:4" ht="20.100000000000001" customHeight="1" x14ac:dyDescent="0.3">
      <c r="A114" s="191"/>
      <c r="B114" s="191"/>
      <c r="C114" s="191"/>
      <c r="D114" s="191"/>
    </row>
    <row r="115" spans="1:4" ht="20.100000000000001" customHeight="1" x14ac:dyDescent="0.3">
      <c r="A115" s="191"/>
      <c r="B115" s="191"/>
      <c r="C115" s="191"/>
      <c r="D115" s="191"/>
    </row>
    <row r="116" spans="1:4" ht="20.100000000000001" customHeight="1" x14ac:dyDescent="0.3">
      <c r="A116" s="191"/>
      <c r="B116" s="191"/>
      <c r="C116" s="191"/>
      <c r="D116" s="191"/>
    </row>
    <row r="117" spans="1:4" ht="20.100000000000001" customHeight="1" x14ac:dyDescent="0.3">
      <c r="A117" s="191"/>
      <c r="B117" s="191"/>
      <c r="C117" s="191"/>
      <c r="D117" s="191"/>
    </row>
    <row r="118" spans="1:4" ht="20.100000000000001" customHeight="1" x14ac:dyDescent="0.3">
      <c r="A118" s="191"/>
      <c r="B118" s="191"/>
      <c r="C118" s="191"/>
      <c r="D118" s="191"/>
    </row>
    <row r="119" spans="1:4" ht="20.100000000000001" customHeight="1" x14ac:dyDescent="0.3">
      <c r="A119" s="191"/>
      <c r="B119" s="191"/>
      <c r="C119" s="191"/>
      <c r="D119" s="191"/>
    </row>
    <row r="120" spans="1:4" ht="20.100000000000001" customHeight="1" x14ac:dyDescent="0.3">
      <c r="A120" s="191"/>
      <c r="B120" s="191"/>
      <c r="C120" s="191"/>
      <c r="D120" s="191"/>
    </row>
    <row r="121" spans="1:4" ht="20.100000000000001" customHeight="1" x14ac:dyDescent="0.3">
      <c r="A121" s="191"/>
      <c r="B121" s="191"/>
      <c r="C121" s="191"/>
      <c r="D121" s="191"/>
    </row>
    <row r="122" spans="1:4" ht="20.100000000000001" customHeight="1" x14ac:dyDescent="0.3">
      <c r="A122" s="191"/>
      <c r="B122" s="191"/>
      <c r="C122" s="191"/>
      <c r="D122" s="191"/>
    </row>
    <row r="123" spans="1:4" ht="20.100000000000001" customHeight="1" x14ac:dyDescent="0.3">
      <c r="A123" s="191"/>
      <c r="B123" s="191"/>
      <c r="C123" s="191"/>
      <c r="D123" s="191"/>
    </row>
    <row r="124" spans="1:4" ht="20.100000000000001" customHeight="1" x14ac:dyDescent="0.3">
      <c r="A124" s="191"/>
      <c r="B124" s="191"/>
      <c r="C124" s="191"/>
      <c r="D124" s="191"/>
    </row>
    <row r="125" spans="1:4" ht="20.100000000000001" customHeight="1" x14ac:dyDescent="0.3">
      <c r="A125" s="191"/>
      <c r="B125" s="191"/>
      <c r="C125" s="191"/>
      <c r="D125" s="191"/>
    </row>
    <row r="126" spans="1:4" ht="20.100000000000001" customHeight="1" x14ac:dyDescent="0.3">
      <c r="A126" s="191"/>
      <c r="B126" s="191"/>
      <c r="C126" s="191"/>
      <c r="D126" s="191"/>
    </row>
    <row r="127" spans="1:4" ht="20.100000000000001" customHeight="1" x14ac:dyDescent="0.3">
      <c r="A127" s="191"/>
      <c r="B127" s="191"/>
      <c r="C127" s="191"/>
      <c r="D127" s="191"/>
    </row>
    <row r="128" spans="1:4" ht="20.100000000000001" customHeight="1" x14ac:dyDescent="0.3">
      <c r="A128" s="191"/>
      <c r="B128" s="191"/>
      <c r="C128" s="191"/>
      <c r="D128" s="191"/>
    </row>
    <row r="129" spans="1:4" ht="20.100000000000001" customHeight="1" x14ac:dyDescent="0.3">
      <c r="A129" s="191"/>
      <c r="B129" s="191"/>
      <c r="C129" s="191"/>
      <c r="D129" s="191"/>
    </row>
    <row r="130" spans="1:4" ht="20.100000000000001" customHeight="1" x14ac:dyDescent="0.3">
      <c r="A130" s="191"/>
      <c r="B130" s="191"/>
      <c r="C130" s="191"/>
      <c r="D130" s="191"/>
    </row>
    <row r="131" spans="1:4" ht="20.100000000000001" customHeight="1" x14ac:dyDescent="0.3">
      <c r="A131" s="191"/>
      <c r="B131" s="191"/>
      <c r="C131" s="191"/>
      <c r="D131" s="191"/>
    </row>
    <row r="132" spans="1:4" ht="20.100000000000001" customHeight="1" x14ac:dyDescent="0.3">
      <c r="A132" s="191"/>
      <c r="B132" s="191"/>
      <c r="C132" s="191"/>
      <c r="D132" s="191"/>
    </row>
    <row r="133" spans="1:4" ht="20.100000000000001" customHeight="1" x14ac:dyDescent="0.3">
      <c r="A133" s="191"/>
      <c r="B133" s="191"/>
      <c r="C133" s="191"/>
      <c r="D133" s="191"/>
    </row>
    <row r="134" spans="1:4" ht="20.100000000000001" customHeight="1" x14ac:dyDescent="0.3">
      <c r="A134" s="191"/>
      <c r="B134" s="191"/>
      <c r="C134" s="191"/>
      <c r="D134" s="191"/>
    </row>
    <row r="135" spans="1:4" ht="20.100000000000001" customHeight="1" x14ac:dyDescent="0.3">
      <c r="A135" s="191"/>
      <c r="B135" s="191"/>
      <c r="C135" s="191"/>
      <c r="D135" s="191"/>
    </row>
    <row r="136" spans="1:4" ht="20.100000000000001" customHeight="1" x14ac:dyDescent="0.3">
      <c r="A136" s="191"/>
      <c r="B136" s="191"/>
      <c r="C136" s="191"/>
      <c r="D136" s="191"/>
    </row>
    <row r="137" spans="1:4" ht="20.100000000000001" customHeight="1" x14ac:dyDescent="0.3">
      <c r="A137" s="191"/>
      <c r="B137" s="191"/>
      <c r="C137" s="191"/>
      <c r="D137" s="191"/>
    </row>
    <row r="138" spans="1:4" ht="20.100000000000001" customHeight="1" x14ac:dyDescent="0.3">
      <c r="A138" s="191"/>
      <c r="B138" s="191"/>
      <c r="C138" s="191"/>
      <c r="D138" s="191"/>
    </row>
    <row r="139" spans="1:4" ht="20.100000000000001" customHeight="1" x14ac:dyDescent="0.3">
      <c r="A139" s="191"/>
      <c r="B139" s="191"/>
      <c r="C139" s="191"/>
      <c r="D139" s="191"/>
    </row>
    <row r="140" spans="1:4" ht="20.100000000000001" customHeight="1" x14ac:dyDescent="0.3">
      <c r="A140" s="191"/>
      <c r="B140" s="191"/>
      <c r="C140" s="191"/>
      <c r="D140" s="191"/>
    </row>
    <row r="141" spans="1:4" ht="20.100000000000001" customHeight="1" x14ac:dyDescent="0.3">
      <c r="A141" s="191"/>
      <c r="B141" s="191"/>
      <c r="C141" s="191"/>
      <c r="D141" s="191"/>
    </row>
    <row r="142" spans="1:4" ht="20.100000000000001" customHeight="1" x14ac:dyDescent="0.3">
      <c r="A142" s="191"/>
      <c r="B142" s="191"/>
      <c r="C142" s="191"/>
      <c r="D142" s="191"/>
    </row>
    <row r="143" spans="1:4" ht="20.100000000000001" customHeight="1" x14ac:dyDescent="0.3">
      <c r="A143" s="191"/>
      <c r="B143" s="191"/>
      <c r="C143" s="191"/>
      <c r="D143" s="191"/>
    </row>
    <row r="144" spans="1:4" ht="20.100000000000001" customHeight="1" x14ac:dyDescent="0.3">
      <c r="A144" s="191"/>
      <c r="B144" s="191"/>
      <c r="C144" s="191"/>
      <c r="D144" s="191"/>
    </row>
    <row r="145" spans="1:4" ht="20.100000000000001" customHeight="1" x14ac:dyDescent="0.3">
      <c r="A145" s="191"/>
      <c r="B145" s="191"/>
      <c r="C145" s="191"/>
      <c r="D145" s="191"/>
    </row>
    <row r="146" spans="1:4" ht="20.100000000000001" customHeight="1" x14ac:dyDescent="0.3">
      <c r="A146" s="191"/>
      <c r="B146" s="191"/>
      <c r="C146" s="191"/>
      <c r="D146" s="191"/>
    </row>
    <row r="147" spans="1:4" ht="20.100000000000001" customHeight="1" x14ac:dyDescent="0.3">
      <c r="A147" s="191"/>
      <c r="B147" s="191"/>
      <c r="C147" s="191"/>
      <c r="D147" s="191"/>
    </row>
    <row r="148" spans="1:4" ht="20.100000000000001" customHeight="1" x14ac:dyDescent="0.3">
      <c r="A148" s="191"/>
      <c r="B148" s="191"/>
      <c r="C148" s="191"/>
      <c r="D148" s="191"/>
    </row>
    <row r="149" spans="1:4" ht="20.100000000000001" customHeight="1" x14ac:dyDescent="0.3">
      <c r="A149" s="191"/>
      <c r="B149" s="191"/>
      <c r="C149" s="191"/>
      <c r="D149" s="191"/>
    </row>
    <row r="150" spans="1:4" ht="20.100000000000001" customHeight="1" x14ac:dyDescent="0.3">
      <c r="A150" s="191"/>
      <c r="B150" s="191"/>
      <c r="C150" s="191"/>
      <c r="D150" s="191"/>
    </row>
    <row r="151" spans="1:4" ht="20.100000000000001" customHeight="1" x14ac:dyDescent="0.3">
      <c r="A151" s="191"/>
      <c r="B151" s="191"/>
      <c r="C151" s="191"/>
      <c r="D151" s="191"/>
    </row>
    <row r="152" spans="1:4" ht="20.100000000000001" customHeight="1" x14ac:dyDescent="0.3">
      <c r="A152" s="191"/>
      <c r="B152" s="191"/>
      <c r="C152" s="191"/>
      <c r="D152" s="191"/>
    </row>
    <row r="153" spans="1:4" ht="20.100000000000001" customHeight="1" x14ac:dyDescent="0.3">
      <c r="A153" s="191"/>
      <c r="B153" s="191"/>
      <c r="C153" s="191"/>
      <c r="D153" s="191"/>
    </row>
    <row r="154" spans="1:4" ht="20.100000000000001" customHeight="1" x14ac:dyDescent="0.3">
      <c r="A154" s="191"/>
      <c r="B154" s="191"/>
      <c r="C154" s="191"/>
      <c r="D154" s="191"/>
    </row>
    <row r="155" spans="1:4" ht="20.100000000000001" customHeight="1" x14ac:dyDescent="0.3">
      <c r="A155" s="191"/>
      <c r="B155" s="191"/>
      <c r="C155" s="191"/>
      <c r="D155" s="191"/>
    </row>
    <row r="156" spans="1:4" ht="20.100000000000001" customHeight="1" x14ac:dyDescent="0.3">
      <c r="A156" s="191"/>
      <c r="B156" s="191"/>
      <c r="C156" s="191"/>
      <c r="D156" s="191"/>
    </row>
    <row r="157" spans="1:4" ht="20.100000000000001" customHeight="1" x14ac:dyDescent="0.3">
      <c r="A157" s="191"/>
      <c r="B157" s="191"/>
      <c r="C157" s="191"/>
      <c r="D157" s="191"/>
    </row>
    <row r="158" spans="1:4" ht="20.100000000000001" customHeight="1" x14ac:dyDescent="0.3">
      <c r="A158" s="191"/>
      <c r="B158" s="191"/>
      <c r="C158" s="191"/>
      <c r="D158" s="191"/>
    </row>
    <row r="159" spans="1:4" ht="20.100000000000001" customHeight="1" x14ac:dyDescent="0.3">
      <c r="A159" s="191"/>
      <c r="B159" s="191"/>
      <c r="C159" s="191"/>
      <c r="D159" s="191"/>
    </row>
    <row r="160" spans="1:4" ht="20.100000000000001" customHeight="1" x14ac:dyDescent="0.3">
      <c r="A160" s="191"/>
      <c r="B160" s="191"/>
      <c r="C160" s="191"/>
      <c r="D160" s="191"/>
    </row>
    <row r="161" spans="1:4" ht="20.100000000000001" customHeight="1" x14ac:dyDescent="0.3">
      <c r="A161" s="191"/>
      <c r="B161" s="191"/>
      <c r="C161" s="191"/>
      <c r="D161" s="191"/>
    </row>
    <row r="162" spans="1:4" ht="20.100000000000001" customHeight="1" x14ac:dyDescent="0.3">
      <c r="A162" s="191"/>
      <c r="B162" s="191"/>
      <c r="C162" s="191"/>
      <c r="D162" s="191"/>
    </row>
    <row r="163" spans="1:4" ht="20.100000000000001" customHeight="1" x14ac:dyDescent="0.3">
      <c r="A163" s="191"/>
      <c r="B163" s="191"/>
      <c r="C163" s="191"/>
      <c r="D163" s="191"/>
    </row>
    <row r="164" spans="1:4" ht="20.100000000000001" customHeight="1" x14ac:dyDescent="0.3">
      <c r="A164" s="191"/>
      <c r="B164" s="191"/>
      <c r="C164" s="191"/>
      <c r="D164" s="191"/>
    </row>
    <row r="165" spans="1:4" ht="20.100000000000001" customHeight="1" x14ac:dyDescent="0.3">
      <c r="A165" s="191"/>
      <c r="B165" s="191"/>
      <c r="C165" s="191"/>
      <c r="D165" s="191"/>
    </row>
    <row r="166" spans="1:4" ht="20.100000000000001" customHeight="1" x14ac:dyDescent="0.3">
      <c r="A166" s="191"/>
      <c r="B166" s="191"/>
      <c r="C166" s="191"/>
      <c r="D166" s="191"/>
    </row>
    <row r="167" spans="1:4" ht="20.100000000000001" customHeight="1" x14ac:dyDescent="0.3">
      <c r="A167" s="191"/>
      <c r="B167" s="191"/>
      <c r="C167" s="191"/>
      <c r="D167" s="191"/>
    </row>
    <row r="168" spans="1:4" ht="20.100000000000001" customHeight="1" x14ac:dyDescent="0.3">
      <c r="A168" s="191"/>
      <c r="B168" s="191"/>
      <c r="C168" s="191"/>
      <c r="D168" s="191"/>
    </row>
    <row r="169" spans="1:4" ht="20.100000000000001" customHeight="1" x14ac:dyDescent="0.3">
      <c r="A169" s="191"/>
      <c r="B169" s="191"/>
      <c r="C169" s="191"/>
      <c r="D169" s="191"/>
    </row>
    <row r="170" spans="1:4" ht="20.100000000000001" customHeight="1" x14ac:dyDescent="0.3">
      <c r="A170" s="191"/>
      <c r="B170" s="191"/>
      <c r="C170" s="191"/>
      <c r="D170" s="191"/>
    </row>
    <row r="171" spans="1:4" ht="20.100000000000001" customHeight="1" x14ac:dyDescent="0.3">
      <c r="A171" s="191"/>
      <c r="B171" s="191"/>
      <c r="C171" s="191"/>
      <c r="D171" s="191"/>
    </row>
    <row r="172" spans="1:4" ht="20.100000000000001" customHeight="1" x14ac:dyDescent="0.3">
      <c r="A172" s="191"/>
      <c r="B172" s="191"/>
      <c r="C172" s="191"/>
      <c r="D172" s="191"/>
    </row>
    <row r="173" spans="1:4" ht="20.100000000000001" customHeight="1" x14ac:dyDescent="0.3">
      <c r="A173" s="191"/>
      <c r="B173" s="191"/>
      <c r="C173" s="191"/>
      <c r="D173" s="191"/>
    </row>
    <row r="174" spans="1:4" ht="20.100000000000001" customHeight="1" x14ac:dyDescent="0.3">
      <c r="A174" s="191"/>
      <c r="B174" s="191"/>
      <c r="C174" s="191"/>
      <c r="D174" s="191"/>
    </row>
    <row r="175" spans="1:4" ht="20.100000000000001" customHeight="1" x14ac:dyDescent="0.3">
      <c r="A175" s="191"/>
      <c r="B175" s="191"/>
      <c r="C175" s="191"/>
      <c r="D175" s="191"/>
    </row>
    <row r="176" spans="1:4" ht="20.100000000000001" customHeight="1" x14ac:dyDescent="0.3">
      <c r="A176" s="191"/>
      <c r="B176" s="191"/>
      <c r="C176" s="191"/>
      <c r="D176" s="191"/>
    </row>
    <row r="177" spans="1:4" ht="20.100000000000001" customHeight="1" x14ac:dyDescent="0.3">
      <c r="A177" s="191"/>
      <c r="B177" s="191"/>
      <c r="C177" s="191"/>
      <c r="D177" s="191"/>
    </row>
    <row r="178" spans="1:4" ht="20.100000000000001" customHeight="1" x14ac:dyDescent="0.3">
      <c r="A178" s="191"/>
      <c r="B178" s="191"/>
      <c r="C178" s="191"/>
      <c r="D178" s="191"/>
    </row>
    <row r="179" spans="1:4" ht="20.100000000000001" customHeight="1" x14ac:dyDescent="0.3">
      <c r="A179" s="191"/>
      <c r="B179" s="191"/>
      <c r="C179" s="191"/>
      <c r="D179" s="191"/>
    </row>
    <row r="180" spans="1:4" ht="20.100000000000001" customHeight="1" x14ac:dyDescent="0.3">
      <c r="A180" s="191"/>
      <c r="B180" s="191"/>
      <c r="C180" s="191"/>
      <c r="D180" s="191"/>
    </row>
    <row r="181" spans="1:4" ht="20.100000000000001" customHeight="1" x14ac:dyDescent="0.3">
      <c r="A181" s="191"/>
      <c r="B181" s="191"/>
      <c r="C181" s="191"/>
      <c r="D181" s="191"/>
    </row>
    <row r="182" spans="1:4" ht="20.100000000000001" customHeight="1" x14ac:dyDescent="0.3">
      <c r="A182" s="191"/>
      <c r="B182" s="191"/>
      <c r="C182" s="191"/>
      <c r="D182" s="191"/>
    </row>
    <row r="183" spans="1:4" ht="20.100000000000001" customHeight="1" x14ac:dyDescent="0.3">
      <c r="A183" s="191"/>
      <c r="B183" s="191"/>
      <c r="C183" s="191"/>
      <c r="D183" s="191"/>
    </row>
    <row r="184" spans="1:4" ht="20.100000000000001" customHeight="1" x14ac:dyDescent="0.3">
      <c r="A184" s="191"/>
      <c r="B184" s="191"/>
      <c r="C184" s="191"/>
      <c r="D184" s="191"/>
    </row>
    <row r="185" spans="1:4" ht="20.100000000000001" customHeight="1" x14ac:dyDescent="0.3">
      <c r="A185" s="191"/>
      <c r="B185" s="191"/>
      <c r="C185" s="191"/>
      <c r="D185" s="191"/>
    </row>
    <row r="186" spans="1:4" ht="20.100000000000001" customHeight="1" x14ac:dyDescent="0.3">
      <c r="A186" s="191"/>
      <c r="B186" s="191"/>
      <c r="C186" s="191"/>
      <c r="D186" s="191"/>
    </row>
    <row r="187" spans="1:4" ht="20.100000000000001" customHeight="1" x14ac:dyDescent="0.3">
      <c r="A187" s="191"/>
      <c r="B187" s="191"/>
      <c r="C187" s="191"/>
      <c r="D187" s="191"/>
    </row>
    <row r="188" spans="1:4" ht="20.100000000000001" customHeight="1" x14ac:dyDescent="0.3">
      <c r="A188" s="191"/>
      <c r="B188" s="191"/>
      <c r="C188" s="191"/>
      <c r="D188" s="191"/>
    </row>
    <row r="189" spans="1:4" ht="20.100000000000001" customHeight="1" x14ac:dyDescent="0.3">
      <c r="A189" s="191"/>
      <c r="B189" s="191"/>
      <c r="C189" s="191"/>
      <c r="D189" s="191"/>
    </row>
    <row r="190" spans="1:4" ht="20.100000000000001" customHeight="1" x14ac:dyDescent="0.3">
      <c r="A190" s="191"/>
      <c r="B190" s="191"/>
      <c r="C190" s="191"/>
      <c r="D190" s="191"/>
    </row>
    <row r="191" spans="1:4" ht="20.100000000000001" customHeight="1" x14ac:dyDescent="0.3">
      <c r="A191" s="191"/>
      <c r="B191" s="191"/>
      <c r="C191" s="191"/>
      <c r="D191" s="191"/>
    </row>
    <row r="192" spans="1:4" ht="20.100000000000001" customHeight="1" x14ac:dyDescent="0.3">
      <c r="A192" s="191"/>
      <c r="B192" s="191"/>
      <c r="C192" s="191"/>
      <c r="D192" s="191"/>
    </row>
    <row r="193" spans="1:4" ht="20.100000000000001" customHeight="1" x14ac:dyDescent="0.3">
      <c r="A193" s="191"/>
      <c r="B193" s="191"/>
      <c r="C193" s="191"/>
      <c r="D193" s="191"/>
    </row>
    <row r="194" spans="1:4" ht="20.100000000000001" customHeight="1" x14ac:dyDescent="0.3">
      <c r="A194" s="191"/>
      <c r="B194" s="191"/>
      <c r="C194" s="191"/>
      <c r="D194" s="191"/>
    </row>
    <row r="195" spans="1:4" ht="20.100000000000001" customHeight="1" x14ac:dyDescent="0.3">
      <c r="A195" s="191"/>
      <c r="B195" s="191"/>
      <c r="C195" s="191"/>
      <c r="D195" s="191"/>
    </row>
    <row r="196" spans="1:4" ht="20.100000000000001" customHeight="1" x14ac:dyDescent="0.3">
      <c r="A196" s="191"/>
      <c r="B196" s="191"/>
      <c r="C196" s="191"/>
      <c r="D196" s="191"/>
    </row>
    <row r="197" spans="1:4" ht="20.100000000000001" customHeight="1" x14ac:dyDescent="0.3">
      <c r="A197" s="191"/>
      <c r="B197" s="191"/>
      <c r="C197" s="191"/>
      <c r="D197" s="191"/>
    </row>
    <row r="198" spans="1:4" ht="20.100000000000001" customHeight="1" x14ac:dyDescent="0.3">
      <c r="A198" s="191"/>
      <c r="B198" s="191"/>
      <c r="C198" s="191"/>
      <c r="D198" s="191"/>
    </row>
    <row r="199" spans="1:4" ht="20.100000000000001" customHeight="1" x14ac:dyDescent="0.3">
      <c r="A199" s="191"/>
      <c r="B199" s="191"/>
      <c r="C199" s="191"/>
      <c r="D199" s="191"/>
    </row>
    <row r="200" spans="1:4" ht="20.100000000000001" customHeight="1" x14ac:dyDescent="0.3">
      <c r="A200" s="191"/>
      <c r="B200" s="191"/>
      <c r="C200" s="191"/>
      <c r="D200" s="191"/>
    </row>
    <row r="201" spans="1:4" ht="20.100000000000001" customHeight="1" x14ac:dyDescent="0.3">
      <c r="A201" s="191"/>
      <c r="B201" s="191"/>
      <c r="C201" s="191"/>
      <c r="D201" s="191"/>
    </row>
    <row r="202" spans="1:4" ht="20.100000000000001" customHeight="1" x14ac:dyDescent="0.3">
      <c r="A202" s="191"/>
      <c r="B202" s="191"/>
      <c r="C202" s="191"/>
      <c r="D202" s="191"/>
    </row>
    <row r="203" spans="1:4" ht="20.100000000000001" customHeight="1" x14ac:dyDescent="0.3">
      <c r="A203" s="191"/>
      <c r="B203" s="191"/>
      <c r="C203" s="191"/>
      <c r="D203" s="191"/>
    </row>
    <row r="204" spans="1:4" ht="20.100000000000001" customHeight="1" x14ac:dyDescent="0.3">
      <c r="A204" s="191"/>
      <c r="B204" s="191"/>
      <c r="C204" s="191"/>
      <c r="D204" s="191"/>
    </row>
    <row r="205" spans="1:4" ht="20.100000000000001" customHeight="1" x14ac:dyDescent="0.3">
      <c r="A205" s="191"/>
      <c r="B205" s="191"/>
      <c r="C205" s="191"/>
      <c r="D205" s="191"/>
    </row>
    <row r="206" spans="1:4" ht="20.100000000000001" customHeight="1" x14ac:dyDescent="0.3">
      <c r="A206" s="191"/>
      <c r="B206" s="191"/>
      <c r="C206" s="191"/>
      <c r="D206" s="191"/>
    </row>
    <row r="207" spans="1:4" ht="20.100000000000001" customHeight="1" x14ac:dyDescent="0.3">
      <c r="A207" s="191"/>
      <c r="B207" s="191"/>
      <c r="C207" s="191"/>
      <c r="D207" s="191"/>
    </row>
    <row r="208" spans="1:4" ht="20.100000000000001" customHeight="1" x14ac:dyDescent="0.3">
      <c r="A208" s="191"/>
      <c r="B208" s="191"/>
      <c r="C208" s="191"/>
      <c r="D208" s="191"/>
    </row>
    <row r="209" spans="1:4" ht="20.100000000000001" customHeight="1" x14ac:dyDescent="0.3">
      <c r="A209" s="191"/>
      <c r="B209" s="191"/>
      <c r="C209" s="191"/>
      <c r="D209" s="191"/>
    </row>
    <row r="210" spans="1:4" ht="20.100000000000001" customHeight="1" x14ac:dyDescent="0.3">
      <c r="A210" s="191"/>
      <c r="B210" s="191"/>
      <c r="C210" s="191"/>
      <c r="D210" s="191"/>
    </row>
    <row r="211" spans="1:4" ht="20.100000000000001" customHeight="1" x14ac:dyDescent="0.3">
      <c r="A211" s="191"/>
      <c r="B211" s="191"/>
      <c r="C211" s="191"/>
      <c r="D211" s="191"/>
    </row>
    <row r="212" spans="1:4" ht="20.100000000000001" customHeight="1" x14ac:dyDescent="0.3">
      <c r="A212" s="191"/>
      <c r="B212" s="191"/>
      <c r="C212" s="191"/>
      <c r="D212" s="191"/>
    </row>
    <row r="213" spans="1:4" ht="20.100000000000001" customHeight="1" x14ac:dyDescent="0.3">
      <c r="A213" s="191"/>
      <c r="B213" s="191"/>
      <c r="C213" s="191"/>
      <c r="D213" s="191"/>
    </row>
    <row r="214" spans="1:4" ht="20.100000000000001" customHeight="1" x14ac:dyDescent="0.3">
      <c r="A214" s="191"/>
      <c r="B214" s="191"/>
      <c r="C214" s="191"/>
      <c r="D214" s="191"/>
    </row>
    <row r="215" spans="1:4" ht="20.100000000000001" customHeight="1" x14ac:dyDescent="0.3">
      <c r="A215" s="191"/>
      <c r="B215" s="191"/>
      <c r="C215" s="191"/>
      <c r="D215" s="191"/>
    </row>
    <row r="216" spans="1:4" ht="20.100000000000001" customHeight="1" x14ac:dyDescent="0.3">
      <c r="A216" s="191"/>
      <c r="B216" s="191"/>
      <c r="C216" s="191"/>
      <c r="D216" s="191"/>
    </row>
    <row r="217" spans="1:4" ht="20.100000000000001" customHeight="1" x14ac:dyDescent="0.3">
      <c r="A217" s="191"/>
      <c r="B217" s="191"/>
      <c r="C217" s="191"/>
      <c r="D217" s="191"/>
    </row>
    <row r="218" spans="1:4" ht="20.100000000000001" customHeight="1" x14ac:dyDescent="0.3">
      <c r="A218" s="191"/>
      <c r="B218" s="191"/>
      <c r="C218" s="191"/>
      <c r="D218" s="191"/>
    </row>
    <row r="219" spans="1:4" ht="20.100000000000001" customHeight="1" x14ac:dyDescent="0.3">
      <c r="A219" s="191"/>
      <c r="B219" s="191"/>
      <c r="C219" s="191"/>
      <c r="D219" s="191"/>
    </row>
    <row r="220" spans="1:4" ht="20.100000000000001" customHeight="1" x14ac:dyDescent="0.3">
      <c r="A220" s="191"/>
      <c r="B220" s="191"/>
      <c r="C220" s="191"/>
      <c r="D220" s="191"/>
    </row>
    <row r="221" spans="1:4" ht="20.100000000000001" customHeight="1" x14ac:dyDescent="0.3">
      <c r="A221" s="191"/>
      <c r="B221" s="191"/>
      <c r="C221" s="191"/>
      <c r="D221" s="191"/>
    </row>
    <row r="222" spans="1:4" ht="20.100000000000001" customHeight="1" x14ac:dyDescent="0.3">
      <c r="A222" s="191"/>
      <c r="B222" s="191"/>
      <c r="C222" s="191"/>
      <c r="D222" s="191"/>
    </row>
    <row r="223" spans="1:4" ht="20.100000000000001" customHeight="1" x14ac:dyDescent="0.3">
      <c r="A223" s="191"/>
      <c r="B223" s="191"/>
      <c r="C223" s="191"/>
      <c r="D223" s="191"/>
    </row>
    <row r="224" spans="1:4" ht="20.100000000000001" customHeight="1" x14ac:dyDescent="0.3">
      <c r="A224" s="191"/>
      <c r="B224" s="191"/>
      <c r="C224" s="191"/>
      <c r="D224" s="191"/>
    </row>
    <row r="225" spans="1:4" ht="20.100000000000001" customHeight="1" x14ac:dyDescent="0.3">
      <c r="A225" s="191"/>
      <c r="B225" s="191"/>
      <c r="C225" s="191"/>
      <c r="D225" s="191"/>
    </row>
    <row r="226" spans="1:4" ht="20.100000000000001" customHeight="1" x14ac:dyDescent="0.3">
      <c r="A226" s="191"/>
      <c r="B226" s="191"/>
      <c r="C226" s="191"/>
      <c r="D226" s="191"/>
    </row>
    <row r="227" spans="1:4" ht="20.100000000000001" customHeight="1" x14ac:dyDescent="0.3">
      <c r="A227" s="191"/>
      <c r="B227" s="191"/>
      <c r="C227" s="191"/>
      <c r="D227" s="191"/>
    </row>
    <row r="228" spans="1:4" ht="20.100000000000001" customHeight="1" x14ac:dyDescent="0.3">
      <c r="A228" s="191"/>
      <c r="B228" s="191"/>
      <c r="C228" s="191"/>
      <c r="D228" s="191"/>
    </row>
    <row r="229" spans="1:4" ht="20.100000000000001" customHeight="1" x14ac:dyDescent="0.3">
      <c r="A229" s="191"/>
      <c r="B229" s="191"/>
      <c r="C229" s="191"/>
      <c r="D229" s="191"/>
    </row>
    <row r="230" spans="1:4" ht="20.100000000000001" customHeight="1" x14ac:dyDescent="0.3">
      <c r="A230" s="191"/>
      <c r="B230" s="191"/>
      <c r="C230" s="191"/>
      <c r="D230" s="191"/>
    </row>
    <row r="231" spans="1:4" ht="20.100000000000001" customHeight="1" x14ac:dyDescent="0.3">
      <c r="A231" s="191"/>
      <c r="B231" s="191"/>
      <c r="C231" s="191"/>
      <c r="D231" s="191"/>
    </row>
    <row r="232" spans="1:4" ht="20.100000000000001" customHeight="1" x14ac:dyDescent="0.3">
      <c r="A232" s="191"/>
      <c r="B232" s="191"/>
      <c r="C232" s="191"/>
      <c r="D232" s="191"/>
    </row>
    <row r="233" spans="1:4" ht="20.100000000000001" customHeight="1" x14ac:dyDescent="0.3">
      <c r="A233" s="191"/>
      <c r="B233" s="191"/>
      <c r="C233" s="191"/>
      <c r="D233" s="191"/>
    </row>
    <row r="234" spans="1:4" ht="20.100000000000001" customHeight="1" x14ac:dyDescent="0.3">
      <c r="A234" s="191"/>
      <c r="B234" s="191"/>
      <c r="C234" s="191"/>
      <c r="D234" s="191"/>
    </row>
    <row r="235" spans="1:4" ht="20.100000000000001" customHeight="1" x14ac:dyDescent="0.3">
      <c r="A235" s="191"/>
      <c r="B235" s="191"/>
      <c r="C235" s="191"/>
      <c r="D235" s="191"/>
    </row>
    <row r="236" spans="1:4" ht="20.100000000000001" customHeight="1" x14ac:dyDescent="0.3">
      <c r="A236" s="191"/>
      <c r="B236" s="191"/>
      <c r="C236" s="191"/>
      <c r="D236" s="191"/>
    </row>
    <row r="237" spans="1:4" ht="20.100000000000001" customHeight="1" x14ac:dyDescent="0.3">
      <c r="A237" s="191"/>
      <c r="B237" s="191"/>
      <c r="C237" s="191"/>
      <c r="D237" s="191"/>
    </row>
    <row r="238" spans="1:4" ht="20.100000000000001" customHeight="1" x14ac:dyDescent="0.3">
      <c r="A238" s="191"/>
      <c r="B238" s="191"/>
      <c r="C238" s="191"/>
      <c r="D238" s="191"/>
    </row>
    <row r="239" spans="1:4" ht="20.100000000000001" customHeight="1" x14ac:dyDescent="0.3">
      <c r="A239" s="191"/>
      <c r="B239" s="191"/>
      <c r="C239" s="191"/>
      <c r="D239" s="191"/>
    </row>
    <row r="240" spans="1:4" ht="20.100000000000001" customHeight="1" x14ac:dyDescent="0.3">
      <c r="A240" s="191"/>
      <c r="B240" s="191"/>
      <c r="C240" s="191"/>
      <c r="D240" s="191"/>
    </row>
    <row r="241" spans="1:4" ht="20.100000000000001" customHeight="1" x14ac:dyDescent="0.3">
      <c r="A241" s="191"/>
      <c r="B241" s="191"/>
      <c r="C241" s="191"/>
      <c r="D241" s="191"/>
    </row>
    <row r="242" spans="1:4" ht="20.100000000000001" customHeight="1" x14ac:dyDescent="0.3">
      <c r="A242" s="191"/>
      <c r="B242" s="191"/>
      <c r="C242" s="191"/>
      <c r="D242" s="191"/>
    </row>
    <row r="243" spans="1:4" ht="20.100000000000001" customHeight="1" x14ac:dyDescent="0.3">
      <c r="A243" s="191"/>
      <c r="B243" s="191"/>
      <c r="C243" s="191"/>
      <c r="D243" s="191"/>
    </row>
    <row r="244" spans="1:4" ht="20.100000000000001" customHeight="1" x14ac:dyDescent="0.3">
      <c r="A244" s="191"/>
      <c r="B244" s="191"/>
      <c r="C244" s="191"/>
      <c r="D244" s="191"/>
    </row>
    <row r="245" spans="1:4" ht="20.100000000000001" customHeight="1" x14ac:dyDescent="0.3">
      <c r="A245" s="191"/>
      <c r="B245" s="191"/>
      <c r="C245" s="191"/>
      <c r="D245" s="191"/>
    </row>
    <row r="246" spans="1:4" ht="20.100000000000001" customHeight="1" x14ac:dyDescent="0.3">
      <c r="A246" s="191"/>
      <c r="B246" s="191"/>
      <c r="C246" s="191"/>
      <c r="D246" s="191"/>
    </row>
    <row r="247" spans="1:4" ht="20.100000000000001" customHeight="1" x14ac:dyDescent="0.3">
      <c r="A247" s="191"/>
      <c r="B247" s="191"/>
      <c r="C247" s="191"/>
      <c r="D247" s="191"/>
    </row>
    <row r="248" spans="1:4" ht="20.100000000000001" customHeight="1" x14ac:dyDescent="0.3">
      <c r="A248" s="191"/>
      <c r="B248" s="191"/>
      <c r="C248" s="191"/>
      <c r="D248" s="191"/>
    </row>
    <row r="249" spans="1:4" ht="20.100000000000001" customHeight="1" x14ac:dyDescent="0.3">
      <c r="A249" s="191"/>
      <c r="B249" s="191"/>
      <c r="C249" s="191"/>
      <c r="D249" s="191"/>
    </row>
    <row r="250" spans="1:4" ht="20.100000000000001" customHeight="1" x14ac:dyDescent="0.3">
      <c r="A250" s="191"/>
      <c r="B250" s="191"/>
      <c r="C250" s="191"/>
      <c r="D250" s="191"/>
    </row>
    <row r="251" spans="1:4" ht="20.100000000000001" customHeight="1" x14ac:dyDescent="0.3">
      <c r="A251" s="191"/>
      <c r="B251" s="191"/>
      <c r="C251" s="191"/>
      <c r="D251" s="191"/>
    </row>
    <row r="252" spans="1:4" ht="20.100000000000001" customHeight="1" x14ac:dyDescent="0.3">
      <c r="A252" s="191"/>
      <c r="B252" s="191"/>
      <c r="C252" s="191"/>
      <c r="D252" s="191"/>
    </row>
    <row r="253" spans="1:4" ht="20.100000000000001" customHeight="1" x14ac:dyDescent="0.3">
      <c r="A253" s="191"/>
      <c r="B253" s="191"/>
      <c r="C253" s="191"/>
      <c r="D253" s="191"/>
    </row>
    <row r="254" spans="1:4" ht="20.100000000000001" customHeight="1" x14ac:dyDescent="0.3">
      <c r="A254" s="191"/>
      <c r="B254" s="191"/>
      <c r="C254" s="191"/>
      <c r="D254" s="191"/>
    </row>
    <row r="255" spans="1:4" ht="20.100000000000001" customHeight="1" x14ac:dyDescent="0.3">
      <c r="A255" s="191"/>
      <c r="B255" s="191"/>
      <c r="C255" s="191"/>
      <c r="D255" s="191"/>
    </row>
    <row r="256" spans="1:4" ht="20.100000000000001" customHeight="1" x14ac:dyDescent="0.3">
      <c r="A256" s="191"/>
      <c r="B256" s="191"/>
      <c r="C256" s="191"/>
      <c r="D256" s="191"/>
    </row>
    <row r="257" spans="1:4" ht="20.100000000000001" customHeight="1" x14ac:dyDescent="0.3">
      <c r="A257" s="191"/>
      <c r="B257" s="191"/>
      <c r="C257" s="191"/>
      <c r="D257" s="191"/>
    </row>
    <row r="258" spans="1:4" ht="20.100000000000001" customHeight="1" x14ac:dyDescent="0.3">
      <c r="A258" s="191"/>
      <c r="B258" s="191"/>
      <c r="C258" s="191"/>
      <c r="D258" s="191"/>
    </row>
    <row r="259" spans="1:4" ht="20.100000000000001" customHeight="1" x14ac:dyDescent="0.3">
      <c r="A259" s="191"/>
      <c r="B259" s="191"/>
      <c r="C259" s="191"/>
      <c r="D259" s="191"/>
    </row>
    <row r="260" spans="1:4" ht="20.100000000000001" customHeight="1" x14ac:dyDescent="0.3">
      <c r="A260" s="191"/>
      <c r="B260" s="191"/>
      <c r="C260" s="191"/>
      <c r="D260" s="191"/>
    </row>
    <row r="261" spans="1:4" ht="20.100000000000001" customHeight="1" x14ac:dyDescent="0.3">
      <c r="A261" s="191"/>
      <c r="B261" s="191"/>
      <c r="C261" s="191"/>
      <c r="D261" s="191"/>
    </row>
    <row r="262" spans="1:4" ht="20.100000000000001" customHeight="1" x14ac:dyDescent="0.3">
      <c r="A262" s="191"/>
      <c r="B262" s="191"/>
      <c r="C262" s="191"/>
      <c r="D262" s="191"/>
    </row>
    <row r="263" spans="1:4" ht="20.100000000000001" customHeight="1" x14ac:dyDescent="0.3">
      <c r="A263" s="191"/>
      <c r="B263" s="191"/>
      <c r="C263" s="191"/>
      <c r="D263" s="191"/>
    </row>
    <row r="264" spans="1:4" ht="20.100000000000001" customHeight="1" x14ac:dyDescent="0.3">
      <c r="A264" s="191"/>
      <c r="B264" s="191"/>
      <c r="C264" s="191"/>
      <c r="D264" s="191"/>
    </row>
    <row r="265" spans="1:4" ht="20.100000000000001" customHeight="1" x14ac:dyDescent="0.3">
      <c r="A265" s="191"/>
      <c r="B265" s="191"/>
      <c r="C265" s="191"/>
      <c r="D265" s="191"/>
    </row>
    <row r="266" spans="1:4" ht="20.100000000000001" customHeight="1" x14ac:dyDescent="0.3">
      <c r="A266" s="191"/>
      <c r="B266" s="191"/>
      <c r="C266" s="191"/>
      <c r="D266" s="191"/>
    </row>
    <row r="267" spans="1:4" ht="20.100000000000001" customHeight="1" x14ac:dyDescent="0.3">
      <c r="A267" s="191"/>
      <c r="B267" s="191"/>
      <c r="C267" s="191"/>
      <c r="D267" s="191"/>
    </row>
    <row r="268" spans="1:4" ht="20.100000000000001" customHeight="1" x14ac:dyDescent="0.3">
      <c r="A268" s="191"/>
      <c r="B268" s="191"/>
      <c r="C268" s="191"/>
      <c r="D268" s="191"/>
    </row>
    <row r="269" spans="1:4" ht="20.100000000000001" customHeight="1" x14ac:dyDescent="0.3">
      <c r="A269" s="191"/>
      <c r="B269" s="191"/>
      <c r="C269" s="191"/>
      <c r="D269" s="191"/>
    </row>
    <row r="270" spans="1:4" ht="20.100000000000001" customHeight="1" x14ac:dyDescent="0.3">
      <c r="A270" s="191"/>
      <c r="B270" s="191"/>
      <c r="C270" s="191"/>
      <c r="D270" s="191"/>
    </row>
    <row r="271" spans="1:4" ht="20.100000000000001" customHeight="1" x14ac:dyDescent="0.3">
      <c r="A271" s="191"/>
      <c r="B271" s="191"/>
      <c r="C271" s="191"/>
      <c r="D271" s="191"/>
    </row>
    <row r="272" spans="1:4" ht="20.100000000000001" customHeight="1" x14ac:dyDescent="0.3">
      <c r="A272" s="191"/>
      <c r="B272" s="191"/>
      <c r="C272" s="191"/>
      <c r="D272" s="191"/>
    </row>
    <row r="273" spans="1:4" ht="20.100000000000001" customHeight="1" x14ac:dyDescent="0.3">
      <c r="A273" s="191"/>
      <c r="B273" s="191"/>
      <c r="C273" s="191"/>
      <c r="D273" s="191"/>
    </row>
    <row r="274" spans="1:4" ht="20.100000000000001" customHeight="1" x14ac:dyDescent="0.3">
      <c r="A274" s="191"/>
      <c r="B274" s="191"/>
      <c r="C274" s="191"/>
      <c r="D274" s="191"/>
    </row>
    <row r="275" spans="1:4" ht="20.100000000000001" customHeight="1" x14ac:dyDescent="0.3">
      <c r="A275" s="191"/>
      <c r="B275" s="191"/>
      <c r="C275" s="191"/>
      <c r="D275" s="191"/>
    </row>
    <row r="276" spans="1:4" ht="20.100000000000001" customHeight="1" x14ac:dyDescent="0.3">
      <c r="A276" s="191"/>
      <c r="B276" s="191"/>
      <c r="C276" s="191"/>
      <c r="D276" s="191"/>
    </row>
    <row r="277" spans="1:4" ht="20.100000000000001" customHeight="1" x14ac:dyDescent="0.3">
      <c r="A277" s="191"/>
      <c r="B277" s="191"/>
      <c r="C277" s="191"/>
      <c r="D277" s="191"/>
    </row>
    <row r="278" spans="1:4" ht="20.100000000000001" customHeight="1" x14ac:dyDescent="0.3">
      <c r="A278" s="191"/>
      <c r="B278" s="191"/>
      <c r="C278" s="191"/>
      <c r="D278" s="191"/>
    </row>
    <row r="279" spans="1:4" ht="20.100000000000001" customHeight="1" x14ac:dyDescent="0.3">
      <c r="A279" s="191"/>
      <c r="B279" s="191"/>
      <c r="C279" s="191"/>
      <c r="D279" s="191"/>
    </row>
    <row r="280" spans="1:4" ht="20.100000000000001" customHeight="1" x14ac:dyDescent="0.3">
      <c r="A280" s="191"/>
      <c r="B280" s="191"/>
      <c r="C280" s="191"/>
      <c r="D280" s="191"/>
    </row>
    <row r="281" spans="1:4" ht="20.100000000000001" customHeight="1" x14ac:dyDescent="0.3">
      <c r="A281" s="191"/>
      <c r="B281" s="191"/>
      <c r="C281" s="191"/>
      <c r="D281" s="191"/>
    </row>
    <row r="282" spans="1:4" ht="20.100000000000001" customHeight="1" x14ac:dyDescent="0.3">
      <c r="A282" s="191"/>
      <c r="B282" s="191"/>
      <c r="C282" s="191"/>
      <c r="D282" s="191"/>
    </row>
    <row r="283" spans="1:4" ht="20.100000000000001" customHeight="1" x14ac:dyDescent="0.3">
      <c r="A283" s="191"/>
      <c r="B283" s="191"/>
      <c r="C283" s="191"/>
      <c r="D283" s="191"/>
    </row>
    <row r="284" spans="1:4" ht="20.100000000000001" customHeight="1" x14ac:dyDescent="0.3">
      <c r="A284" s="191"/>
      <c r="B284" s="191"/>
      <c r="C284" s="191"/>
      <c r="D284" s="191"/>
    </row>
    <row r="285" spans="1:4" ht="20.100000000000001" customHeight="1" x14ac:dyDescent="0.3">
      <c r="A285" s="191"/>
      <c r="B285" s="191"/>
      <c r="C285" s="191"/>
      <c r="D285" s="191"/>
    </row>
    <row r="286" spans="1:4" ht="20.100000000000001" customHeight="1" x14ac:dyDescent="0.3">
      <c r="A286" s="191"/>
      <c r="B286" s="191"/>
      <c r="C286" s="191"/>
      <c r="D286" s="191"/>
    </row>
    <row r="287" spans="1:4" ht="20.100000000000001" customHeight="1" x14ac:dyDescent="0.3">
      <c r="A287" s="191"/>
      <c r="B287" s="191"/>
      <c r="C287" s="191"/>
      <c r="D287" s="191"/>
    </row>
    <row r="288" spans="1:4" ht="20.100000000000001" customHeight="1" x14ac:dyDescent="0.3">
      <c r="A288" s="191"/>
      <c r="B288" s="191"/>
      <c r="C288" s="191"/>
      <c r="D288" s="191"/>
    </row>
    <row r="289" spans="1:4" ht="20.100000000000001" customHeight="1" x14ac:dyDescent="0.3">
      <c r="A289" s="191"/>
      <c r="B289" s="191"/>
      <c r="C289" s="191"/>
      <c r="D289" s="191"/>
    </row>
    <row r="290" spans="1:4" ht="20.100000000000001" customHeight="1" x14ac:dyDescent="0.3">
      <c r="A290" s="191"/>
      <c r="B290" s="191"/>
      <c r="C290" s="191"/>
      <c r="D290" s="191"/>
    </row>
    <row r="291" spans="1:4" ht="20.100000000000001" customHeight="1" x14ac:dyDescent="0.3">
      <c r="A291" s="191"/>
      <c r="B291" s="191"/>
      <c r="C291" s="191"/>
      <c r="D291" s="191"/>
    </row>
    <row r="292" spans="1:4" ht="20.100000000000001" customHeight="1" x14ac:dyDescent="0.3">
      <c r="A292" s="191"/>
      <c r="B292" s="191"/>
      <c r="C292" s="191"/>
      <c r="D292" s="191"/>
    </row>
    <row r="293" spans="1:4" ht="20.100000000000001" customHeight="1" x14ac:dyDescent="0.3">
      <c r="A293" s="191"/>
      <c r="B293" s="191"/>
      <c r="C293" s="191"/>
      <c r="D293" s="191"/>
    </row>
    <row r="294" spans="1:4" ht="20.100000000000001" customHeight="1" x14ac:dyDescent="0.3">
      <c r="A294" s="191"/>
      <c r="B294" s="191"/>
      <c r="C294" s="191"/>
      <c r="D294" s="191"/>
    </row>
    <row r="295" spans="1:4" ht="20.100000000000001" customHeight="1" x14ac:dyDescent="0.3">
      <c r="A295" s="191"/>
      <c r="B295" s="191"/>
      <c r="C295" s="191"/>
      <c r="D295" s="191"/>
    </row>
    <row r="296" spans="1:4" ht="20.100000000000001" customHeight="1" x14ac:dyDescent="0.3">
      <c r="A296" s="191"/>
      <c r="B296" s="191"/>
      <c r="C296" s="191"/>
      <c r="D296" s="191"/>
    </row>
    <row r="297" spans="1:4" ht="20.100000000000001" customHeight="1" x14ac:dyDescent="0.3">
      <c r="A297" s="191"/>
      <c r="B297" s="191"/>
      <c r="C297" s="191"/>
      <c r="D297" s="191"/>
    </row>
    <row r="298" spans="1:4" ht="20.100000000000001" customHeight="1" x14ac:dyDescent="0.3">
      <c r="A298" s="191"/>
      <c r="B298" s="191"/>
      <c r="C298" s="191"/>
      <c r="D298" s="191"/>
    </row>
    <row r="299" spans="1:4" ht="20.100000000000001" customHeight="1" x14ac:dyDescent="0.3">
      <c r="A299" s="191"/>
      <c r="B299" s="191"/>
      <c r="C299" s="191"/>
      <c r="D299" s="191"/>
    </row>
    <row r="300" spans="1:4" ht="20.100000000000001" customHeight="1" x14ac:dyDescent="0.3">
      <c r="A300" s="191"/>
      <c r="B300" s="191"/>
      <c r="C300" s="191"/>
      <c r="D300" s="191"/>
    </row>
    <row r="301" spans="1:4" ht="20.100000000000001" customHeight="1" x14ac:dyDescent="0.3">
      <c r="A301" s="191"/>
      <c r="B301" s="191"/>
      <c r="C301" s="191"/>
      <c r="D301" s="191"/>
    </row>
    <row r="302" spans="1:4" ht="20.100000000000001" customHeight="1" x14ac:dyDescent="0.3">
      <c r="A302" s="191"/>
      <c r="B302" s="191"/>
      <c r="C302" s="191"/>
      <c r="D302" s="191"/>
    </row>
    <row r="303" spans="1:4" ht="20.100000000000001" customHeight="1" x14ac:dyDescent="0.3">
      <c r="A303" s="191"/>
      <c r="B303" s="191"/>
      <c r="C303" s="191"/>
      <c r="D303" s="191"/>
    </row>
    <row r="304" spans="1:4" ht="20.100000000000001" customHeight="1" x14ac:dyDescent="0.3">
      <c r="A304" s="191"/>
      <c r="B304" s="191"/>
      <c r="C304" s="191"/>
      <c r="D304" s="191"/>
    </row>
    <row r="305" spans="1:4" ht="20.100000000000001" customHeight="1" x14ac:dyDescent="0.3">
      <c r="A305" s="191"/>
      <c r="B305" s="191"/>
      <c r="C305" s="191"/>
      <c r="D305" s="191"/>
    </row>
    <row r="306" spans="1:4" ht="20.100000000000001" customHeight="1" x14ac:dyDescent="0.3">
      <c r="A306" s="191"/>
      <c r="B306" s="191"/>
      <c r="C306" s="191"/>
      <c r="D306" s="191"/>
    </row>
    <row r="307" spans="1:4" ht="20.100000000000001" customHeight="1" x14ac:dyDescent="0.3">
      <c r="A307" s="191"/>
      <c r="B307" s="191"/>
      <c r="C307" s="191"/>
      <c r="D307" s="191"/>
    </row>
    <row r="308" spans="1:4" ht="20.100000000000001" customHeight="1" x14ac:dyDescent="0.3">
      <c r="A308" s="191"/>
      <c r="B308" s="191"/>
      <c r="C308" s="191"/>
      <c r="D308" s="191"/>
    </row>
    <row r="309" spans="1:4" ht="20.100000000000001" customHeight="1" x14ac:dyDescent="0.3">
      <c r="A309" s="191"/>
      <c r="B309" s="191"/>
      <c r="C309" s="191"/>
      <c r="D309" s="191"/>
    </row>
    <row r="310" spans="1:4" ht="20.100000000000001" customHeight="1" x14ac:dyDescent="0.3">
      <c r="A310" s="191"/>
      <c r="B310" s="191"/>
      <c r="C310" s="191"/>
      <c r="D310" s="191"/>
    </row>
    <row r="311" spans="1:4" ht="20.100000000000001" customHeight="1" x14ac:dyDescent="0.3">
      <c r="A311" s="191"/>
      <c r="B311" s="191"/>
      <c r="C311" s="191"/>
      <c r="D311" s="191"/>
    </row>
    <row r="312" spans="1:4" ht="20.100000000000001" customHeight="1" x14ac:dyDescent="0.3">
      <c r="A312" s="191"/>
      <c r="B312" s="191"/>
      <c r="C312" s="191"/>
      <c r="D312" s="191"/>
    </row>
    <row r="313" spans="1:4" ht="20.100000000000001" customHeight="1" x14ac:dyDescent="0.3">
      <c r="A313" s="191"/>
      <c r="B313" s="191"/>
      <c r="C313" s="191"/>
      <c r="D313" s="191"/>
    </row>
    <row r="314" spans="1:4" ht="20.100000000000001" customHeight="1" x14ac:dyDescent="0.3">
      <c r="A314" s="191"/>
      <c r="B314" s="191"/>
      <c r="C314" s="191"/>
      <c r="D314" s="191"/>
    </row>
    <row r="315" spans="1:4" ht="20.100000000000001" customHeight="1" x14ac:dyDescent="0.3">
      <c r="A315" s="191"/>
      <c r="B315" s="191"/>
      <c r="C315" s="191"/>
      <c r="D315" s="191"/>
    </row>
    <row r="316" spans="1:4" ht="20.100000000000001" customHeight="1" x14ac:dyDescent="0.3">
      <c r="A316" s="191"/>
      <c r="B316" s="191"/>
      <c r="C316" s="191"/>
      <c r="D316" s="191"/>
    </row>
    <row r="317" spans="1:4" ht="20.100000000000001" customHeight="1" x14ac:dyDescent="0.3">
      <c r="A317" s="191"/>
      <c r="B317" s="191"/>
      <c r="C317" s="191"/>
      <c r="D317" s="191"/>
    </row>
    <row r="318" spans="1:4" ht="20.100000000000001" customHeight="1" x14ac:dyDescent="0.3">
      <c r="A318" s="191"/>
      <c r="B318" s="191"/>
      <c r="C318" s="191"/>
      <c r="D318" s="191"/>
    </row>
    <row r="319" spans="1:4" ht="20.100000000000001" customHeight="1" x14ac:dyDescent="0.3">
      <c r="A319" s="191"/>
      <c r="B319" s="191"/>
      <c r="C319" s="191"/>
      <c r="D319" s="191"/>
    </row>
    <row r="320" spans="1:4" ht="20.100000000000001" customHeight="1" x14ac:dyDescent="0.3">
      <c r="A320" s="191"/>
      <c r="B320" s="191"/>
      <c r="C320" s="191"/>
      <c r="D320" s="191"/>
    </row>
    <row r="321" spans="1:4" ht="20.100000000000001" customHeight="1" x14ac:dyDescent="0.3">
      <c r="A321" s="191"/>
      <c r="B321" s="191"/>
      <c r="C321" s="191"/>
      <c r="D321" s="191"/>
    </row>
    <row r="322" spans="1:4" ht="20.100000000000001" customHeight="1" x14ac:dyDescent="0.3">
      <c r="A322" s="191"/>
      <c r="B322" s="191"/>
      <c r="C322" s="191"/>
      <c r="D322" s="191"/>
    </row>
    <row r="323" spans="1:4" ht="20.100000000000001" customHeight="1" x14ac:dyDescent="0.3">
      <c r="A323" s="191"/>
      <c r="B323" s="191"/>
      <c r="C323" s="191"/>
      <c r="D323" s="191"/>
    </row>
    <row r="324" spans="1:4" ht="20.100000000000001" customHeight="1" x14ac:dyDescent="0.3">
      <c r="A324" s="191"/>
      <c r="B324" s="191"/>
      <c r="C324" s="191"/>
      <c r="D324" s="191"/>
    </row>
    <row r="325" spans="1:4" ht="20.100000000000001" customHeight="1" x14ac:dyDescent="0.3">
      <c r="A325" s="191"/>
      <c r="B325" s="191"/>
      <c r="C325" s="191"/>
      <c r="D325" s="191"/>
    </row>
    <row r="326" spans="1:4" ht="20.100000000000001" customHeight="1" x14ac:dyDescent="0.3">
      <c r="A326" s="191"/>
      <c r="B326" s="191"/>
      <c r="C326" s="191"/>
      <c r="D326" s="191"/>
    </row>
    <row r="327" spans="1:4" ht="20.100000000000001" customHeight="1" x14ac:dyDescent="0.3">
      <c r="A327" s="191"/>
      <c r="B327" s="191"/>
      <c r="C327" s="191"/>
      <c r="D327" s="191"/>
    </row>
    <row r="328" spans="1:4" ht="20.100000000000001" customHeight="1" x14ac:dyDescent="0.3">
      <c r="A328" s="191"/>
      <c r="B328" s="191"/>
      <c r="C328" s="191"/>
      <c r="D328" s="191"/>
    </row>
    <row r="329" spans="1:4" ht="20.100000000000001" customHeight="1" x14ac:dyDescent="0.3">
      <c r="A329" s="191"/>
      <c r="B329" s="191"/>
      <c r="C329" s="191"/>
      <c r="D329" s="191"/>
    </row>
    <row r="330" spans="1:4" ht="20.100000000000001" customHeight="1" x14ac:dyDescent="0.3">
      <c r="A330" s="191"/>
      <c r="B330" s="191"/>
      <c r="C330" s="191"/>
      <c r="D330" s="191"/>
    </row>
    <row r="331" spans="1:4" ht="20.100000000000001" customHeight="1" x14ac:dyDescent="0.3">
      <c r="A331" s="191"/>
      <c r="B331" s="191"/>
      <c r="C331" s="191"/>
      <c r="D331" s="191"/>
    </row>
    <row r="332" spans="1:4" ht="20.100000000000001" customHeight="1" x14ac:dyDescent="0.3">
      <c r="A332" s="191"/>
      <c r="B332" s="191"/>
      <c r="C332" s="191"/>
      <c r="D332" s="191"/>
    </row>
    <row r="333" spans="1:4" ht="20.100000000000001" customHeight="1" x14ac:dyDescent="0.3">
      <c r="A333" s="191"/>
      <c r="B333" s="191"/>
      <c r="C333" s="191"/>
      <c r="D333" s="191"/>
    </row>
    <row r="334" spans="1:4" ht="20.100000000000001" customHeight="1" x14ac:dyDescent="0.3">
      <c r="A334" s="191"/>
      <c r="B334" s="191"/>
      <c r="C334" s="191"/>
      <c r="D334" s="191"/>
    </row>
    <row r="335" spans="1:4" ht="20.100000000000001" customHeight="1" x14ac:dyDescent="0.3">
      <c r="A335" s="191"/>
      <c r="B335" s="191"/>
      <c r="C335" s="191"/>
      <c r="D335" s="191"/>
    </row>
    <row r="336" spans="1:4" ht="20.100000000000001" customHeight="1" x14ac:dyDescent="0.3">
      <c r="A336" s="191"/>
      <c r="B336" s="191"/>
      <c r="C336" s="191"/>
      <c r="D336" s="191"/>
    </row>
    <row r="337" spans="1:4" ht="20.100000000000001" customHeight="1" x14ac:dyDescent="0.3">
      <c r="A337" s="191"/>
      <c r="B337" s="191"/>
      <c r="C337" s="191"/>
      <c r="D337" s="191"/>
    </row>
    <row r="338" spans="1:4" ht="20.100000000000001" customHeight="1" x14ac:dyDescent="0.3">
      <c r="A338" s="191"/>
      <c r="B338" s="191"/>
      <c r="C338" s="191"/>
      <c r="D338" s="191"/>
    </row>
    <row r="339" spans="1:4" ht="20.100000000000001" customHeight="1" x14ac:dyDescent="0.3">
      <c r="A339" s="191"/>
      <c r="B339" s="191"/>
      <c r="C339" s="191"/>
      <c r="D339" s="191"/>
    </row>
    <row r="340" spans="1:4" ht="20.100000000000001" customHeight="1" x14ac:dyDescent="0.3">
      <c r="A340" s="191"/>
      <c r="B340" s="191"/>
      <c r="C340" s="191"/>
      <c r="D340" s="191"/>
    </row>
    <row r="341" spans="1:4" ht="20.100000000000001" customHeight="1" x14ac:dyDescent="0.3">
      <c r="A341" s="191"/>
      <c r="B341" s="191"/>
      <c r="C341" s="191"/>
      <c r="D341" s="191"/>
    </row>
    <row r="342" spans="1:4" ht="20.100000000000001" customHeight="1" x14ac:dyDescent="0.3">
      <c r="A342" s="191"/>
      <c r="B342" s="191"/>
      <c r="C342" s="191"/>
      <c r="D342" s="191"/>
    </row>
    <row r="343" spans="1:4" ht="20.100000000000001" customHeight="1" x14ac:dyDescent="0.3">
      <c r="A343" s="191"/>
      <c r="B343" s="191"/>
      <c r="C343" s="191"/>
      <c r="D343" s="191"/>
    </row>
    <row r="344" spans="1:4" ht="20.100000000000001" customHeight="1" x14ac:dyDescent="0.3">
      <c r="A344" s="191"/>
      <c r="B344" s="191"/>
      <c r="C344" s="191"/>
      <c r="D344" s="191"/>
    </row>
    <row r="345" spans="1:4" ht="20.100000000000001" customHeight="1" x14ac:dyDescent="0.3">
      <c r="A345" s="191"/>
      <c r="B345" s="191"/>
      <c r="C345" s="191"/>
      <c r="D345" s="191"/>
    </row>
    <row r="346" spans="1:4" ht="20.100000000000001" customHeight="1" x14ac:dyDescent="0.3">
      <c r="A346" s="191"/>
      <c r="B346" s="191"/>
      <c r="C346" s="191"/>
      <c r="D346" s="191"/>
    </row>
    <row r="347" spans="1:4" ht="20.100000000000001" customHeight="1" x14ac:dyDescent="0.3">
      <c r="A347" s="191"/>
      <c r="B347" s="191"/>
      <c r="C347" s="191"/>
      <c r="D347" s="191"/>
    </row>
    <row r="348" spans="1:4" ht="20.100000000000001" customHeight="1" x14ac:dyDescent="0.3">
      <c r="A348" s="191"/>
      <c r="B348" s="191"/>
      <c r="C348" s="191"/>
      <c r="D348" s="191"/>
    </row>
    <row r="349" spans="1:4" ht="20.100000000000001" customHeight="1" x14ac:dyDescent="0.3">
      <c r="A349" s="191"/>
      <c r="B349" s="191"/>
      <c r="C349" s="191"/>
      <c r="D349" s="191"/>
    </row>
    <row r="350" spans="1:4" ht="20.100000000000001" customHeight="1" x14ac:dyDescent="0.3">
      <c r="A350" s="191"/>
      <c r="B350" s="191"/>
      <c r="C350" s="191"/>
      <c r="D350" s="191"/>
    </row>
    <row r="351" spans="1:4" ht="20.100000000000001" customHeight="1" x14ac:dyDescent="0.3">
      <c r="A351" s="191"/>
      <c r="B351" s="191"/>
      <c r="C351" s="191"/>
      <c r="D351" s="191"/>
    </row>
    <row r="352" spans="1:4" ht="20.100000000000001" customHeight="1" x14ac:dyDescent="0.3">
      <c r="A352" s="191"/>
      <c r="B352" s="191"/>
      <c r="C352" s="191"/>
      <c r="D352" s="191"/>
    </row>
    <row r="353" spans="1:4" ht="20.100000000000001" customHeight="1" x14ac:dyDescent="0.3">
      <c r="A353" s="191"/>
      <c r="B353" s="191"/>
      <c r="C353" s="191"/>
      <c r="D353" s="191"/>
    </row>
    <row r="354" spans="1:4" ht="20.100000000000001" customHeight="1" x14ac:dyDescent="0.3">
      <c r="A354" s="191"/>
      <c r="B354" s="191"/>
      <c r="C354" s="191"/>
      <c r="D354" s="191"/>
    </row>
    <row r="355" spans="1:4" ht="20.100000000000001" customHeight="1" x14ac:dyDescent="0.3">
      <c r="A355" s="191"/>
      <c r="B355" s="191"/>
      <c r="C355" s="191"/>
      <c r="D355" s="191"/>
    </row>
    <row r="356" spans="1:4" ht="20.100000000000001" customHeight="1" x14ac:dyDescent="0.3">
      <c r="A356" s="191"/>
      <c r="B356" s="191"/>
      <c r="C356" s="191"/>
      <c r="D356" s="191"/>
    </row>
    <row r="357" spans="1:4" ht="20.100000000000001" customHeight="1" x14ac:dyDescent="0.3">
      <c r="A357" s="191"/>
      <c r="B357" s="191"/>
      <c r="C357" s="191"/>
      <c r="D357" s="191"/>
    </row>
    <row r="358" spans="1:4" ht="20.100000000000001" customHeight="1" x14ac:dyDescent="0.3">
      <c r="A358" s="191"/>
      <c r="B358" s="191"/>
      <c r="C358" s="191"/>
      <c r="D358" s="191"/>
    </row>
    <row r="359" spans="1:4" ht="20.100000000000001" customHeight="1" x14ac:dyDescent="0.3">
      <c r="A359" s="191"/>
      <c r="B359" s="191"/>
      <c r="C359" s="191"/>
      <c r="D359" s="191"/>
    </row>
    <row r="360" spans="1:4" ht="20.100000000000001" customHeight="1" x14ac:dyDescent="0.3">
      <c r="A360" s="191"/>
      <c r="B360" s="191"/>
      <c r="C360" s="191"/>
      <c r="D360" s="191"/>
    </row>
    <row r="361" spans="1:4" ht="20.100000000000001" customHeight="1" x14ac:dyDescent="0.3">
      <c r="A361" s="191"/>
      <c r="B361" s="191"/>
      <c r="C361" s="191"/>
      <c r="D361" s="191"/>
    </row>
    <row r="362" spans="1:4" ht="20.100000000000001" customHeight="1" x14ac:dyDescent="0.3">
      <c r="A362" s="191"/>
      <c r="B362" s="191"/>
      <c r="C362" s="191"/>
      <c r="D362" s="191"/>
    </row>
    <row r="363" spans="1:4" ht="20.100000000000001" customHeight="1" x14ac:dyDescent="0.3">
      <c r="A363" s="191"/>
      <c r="B363" s="191"/>
      <c r="C363" s="191"/>
      <c r="D363" s="191"/>
    </row>
    <row r="364" spans="1:4" ht="20.100000000000001" customHeight="1" x14ac:dyDescent="0.3">
      <c r="A364" s="191"/>
      <c r="B364" s="191"/>
      <c r="C364" s="191"/>
      <c r="D364" s="191"/>
    </row>
    <row r="365" spans="1:4" ht="20.100000000000001" customHeight="1" x14ac:dyDescent="0.3">
      <c r="A365" s="191"/>
      <c r="B365" s="191"/>
      <c r="C365" s="191"/>
      <c r="D365" s="191"/>
    </row>
    <row r="366" spans="1:4" ht="20.100000000000001" customHeight="1" x14ac:dyDescent="0.3">
      <c r="A366" s="191"/>
      <c r="B366" s="191"/>
      <c r="C366" s="191"/>
      <c r="D366" s="191"/>
    </row>
    <row r="367" spans="1:4" ht="20.100000000000001" customHeight="1" x14ac:dyDescent="0.3">
      <c r="A367" s="191"/>
      <c r="B367" s="191"/>
      <c r="C367" s="191"/>
      <c r="D367" s="191"/>
    </row>
    <row r="368" spans="1:4" ht="20.100000000000001" customHeight="1" x14ac:dyDescent="0.3">
      <c r="A368" s="191"/>
      <c r="B368" s="191"/>
      <c r="C368" s="191"/>
      <c r="D368" s="191"/>
    </row>
    <row r="369" spans="1:4" ht="20.100000000000001" customHeight="1" x14ac:dyDescent="0.3">
      <c r="A369" s="191"/>
      <c r="B369" s="191"/>
      <c r="C369" s="191"/>
      <c r="D369" s="191"/>
    </row>
    <row r="370" spans="1:4" ht="20.100000000000001" customHeight="1" x14ac:dyDescent="0.3">
      <c r="A370" s="191"/>
      <c r="B370" s="191"/>
      <c r="C370" s="191"/>
      <c r="D370" s="191"/>
    </row>
    <row r="371" spans="1:4" ht="20.100000000000001" customHeight="1" x14ac:dyDescent="0.3">
      <c r="A371" s="191"/>
      <c r="B371" s="191"/>
      <c r="C371" s="191"/>
      <c r="D371" s="191"/>
    </row>
    <row r="372" spans="1:4" ht="20.100000000000001" customHeight="1" x14ac:dyDescent="0.3">
      <c r="A372" s="191"/>
      <c r="B372" s="191"/>
      <c r="C372" s="191"/>
      <c r="D372" s="191"/>
    </row>
    <row r="373" spans="1:4" ht="20.100000000000001" customHeight="1" x14ac:dyDescent="0.3">
      <c r="A373" s="191"/>
      <c r="B373" s="191"/>
      <c r="C373" s="191"/>
      <c r="D373" s="191"/>
    </row>
    <row r="374" spans="1:4" ht="20.100000000000001" customHeight="1" x14ac:dyDescent="0.3">
      <c r="A374" s="191"/>
      <c r="B374" s="191"/>
      <c r="C374" s="191"/>
      <c r="D374" s="191"/>
    </row>
    <row r="375" spans="1:4" ht="20.100000000000001" customHeight="1" x14ac:dyDescent="0.3">
      <c r="A375" s="191"/>
      <c r="B375" s="191"/>
      <c r="C375" s="191"/>
      <c r="D375" s="191"/>
    </row>
    <row r="376" spans="1:4" ht="20.100000000000001" customHeight="1" x14ac:dyDescent="0.3">
      <c r="A376" s="191"/>
      <c r="B376" s="191"/>
      <c r="C376" s="191"/>
      <c r="D376" s="191"/>
    </row>
    <row r="377" spans="1:4" ht="20.100000000000001" customHeight="1" x14ac:dyDescent="0.3">
      <c r="A377" s="191"/>
      <c r="B377" s="191"/>
      <c r="C377" s="191"/>
      <c r="D377" s="191"/>
    </row>
    <row r="378" spans="1:4" ht="20.100000000000001" customHeight="1" x14ac:dyDescent="0.3">
      <c r="A378" s="191"/>
      <c r="B378" s="191"/>
      <c r="C378" s="191"/>
      <c r="D378" s="191"/>
    </row>
    <row r="379" spans="1:4" ht="20.100000000000001" customHeight="1" x14ac:dyDescent="0.3">
      <c r="A379" s="191"/>
      <c r="B379" s="191"/>
      <c r="C379" s="191"/>
      <c r="D379" s="191"/>
    </row>
    <row r="380" spans="1:4" ht="20.100000000000001" customHeight="1" x14ac:dyDescent="0.3">
      <c r="A380" s="191"/>
      <c r="B380" s="191"/>
      <c r="C380" s="191"/>
      <c r="D380" s="191"/>
    </row>
    <row r="381" spans="1:4" ht="20.100000000000001" customHeight="1" x14ac:dyDescent="0.3">
      <c r="A381" s="191"/>
      <c r="B381" s="191"/>
      <c r="C381" s="191"/>
      <c r="D381" s="191"/>
    </row>
    <row r="382" spans="1:4" ht="20.100000000000001" customHeight="1" x14ac:dyDescent="0.3">
      <c r="A382" s="191"/>
      <c r="B382" s="191"/>
      <c r="C382" s="191"/>
      <c r="D382" s="191"/>
    </row>
    <row r="383" spans="1:4" ht="20.100000000000001" customHeight="1" x14ac:dyDescent="0.3">
      <c r="A383" s="191"/>
      <c r="B383" s="191"/>
      <c r="C383" s="191"/>
      <c r="D383" s="191"/>
    </row>
    <row r="384" spans="1:4" ht="20.100000000000001" customHeight="1" x14ac:dyDescent="0.3">
      <c r="A384" s="191"/>
      <c r="B384" s="191"/>
      <c r="C384" s="191"/>
      <c r="D384" s="191"/>
    </row>
    <row r="385" spans="1:4" ht="20.100000000000001" customHeight="1" x14ac:dyDescent="0.3">
      <c r="A385" s="191"/>
      <c r="B385" s="191"/>
      <c r="C385" s="191"/>
      <c r="D385" s="191"/>
    </row>
    <row r="386" spans="1:4" ht="20.100000000000001" customHeight="1" x14ac:dyDescent="0.3">
      <c r="A386" s="191"/>
      <c r="B386" s="191"/>
      <c r="C386" s="191"/>
      <c r="D386" s="191"/>
    </row>
    <row r="387" spans="1:4" ht="20.100000000000001" customHeight="1" x14ac:dyDescent="0.3">
      <c r="A387" s="191"/>
      <c r="B387" s="191"/>
      <c r="C387" s="191"/>
      <c r="D387" s="191"/>
    </row>
    <row r="388" spans="1:4" ht="20.100000000000001" customHeight="1" x14ac:dyDescent="0.3">
      <c r="A388" s="191"/>
      <c r="B388" s="191"/>
      <c r="C388" s="191"/>
      <c r="D388" s="191"/>
    </row>
    <row r="389" spans="1:4" ht="20.100000000000001" customHeight="1" x14ac:dyDescent="0.3">
      <c r="A389" s="191"/>
      <c r="B389" s="191"/>
      <c r="C389" s="191"/>
      <c r="D389" s="191"/>
    </row>
    <row r="390" spans="1:4" ht="20.100000000000001" customHeight="1" x14ac:dyDescent="0.3">
      <c r="A390" s="191"/>
      <c r="B390" s="191"/>
      <c r="C390" s="191"/>
      <c r="D390" s="191"/>
    </row>
    <row r="391" spans="1:4" ht="20.100000000000001" customHeight="1" x14ac:dyDescent="0.3">
      <c r="A391" s="191"/>
      <c r="B391" s="191"/>
      <c r="C391" s="191"/>
      <c r="D391" s="191"/>
    </row>
    <row r="392" spans="1:4" ht="20.100000000000001" customHeight="1" x14ac:dyDescent="0.3">
      <c r="A392" s="191"/>
      <c r="B392" s="191"/>
      <c r="C392" s="191"/>
      <c r="D392" s="191"/>
    </row>
    <row r="393" spans="1:4" ht="20.100000000000001" customHeight="1" x14ac:dyDescent="0.3">
      <c r="A393" s="191"/>
      <c r="B393" s="191"/>
      <c r="C393" s="191"/>
      <c r="D393" s="191"/>
    </row>
    <row r="394" spans="1:4" ht="20.100000000000001" customHeight="1" x14ac:dyDescent="0.3">
      <c r="A394" s="191"/>
      <c r="B394" s="191"/>
      <c r="C394" s="191"/>
      <c r="D394" s="191"/>
    </row>
    <row r="395" spans="1:4" ht="20.100000000000001" customHeight="1" x14ac:dyDescent="0.3">
      <c r="A395" s="191"/>
      <c r="B395" s="191"/>
      <c r="C395" s="191"/>
      <c r="D395" s="191"/>
    </row>
    <row r="396" spans="1:4" ht="20.100000000000001" customHeight="1" x14ac:dyDescent="0.3">
      <c r="A396" s="191"/>
      <c r="B396" s="191"/>
      <c r="C396" s="191"/>
      <c r="D396" s="191"/>
    </row>
    <row r="397" spans="1:4" ht="20.100000000000001" customHeight="1" x14ac:dyDescent="0.3">
      <c r="A397" s="191"/>
      <c r="B397" s="191"/>
      <c r="C397" s="191"/>
      <c r="D397" s="191"/>
    </row>
    <row r="398" spans="1:4" ht="20.100000000000001" customHeight="1" x14ac:dyDescent="0.3">
      <c r="A398" s="191"/>
      <c r="B398" s="191"/>
      <c r="C398" s="191"/>
      <c r="D398" s="191"/>
    </row>
    <row r="399" spans="1:4" ht="20.100000000000001" customHeight="1" x14ac:dyDescent="0.3">
      <c r="A399" s="191"/>
      <c r="B399" s="191"/>
      <c r="C399" s="191"/>
      <c r="D399" s="191"/>
    </row>
    <row r="400" spans="1:4" ht="20.100000000000001" customHeight="1" x14ac:dyDescent="0.3">
      <c r="A400" s="191"/>
      <c r="B400" s="191"/>
      <c r="C400" s="191"/>
      <c r="D400" s="191"/>
    </row>
    <row r="401" spans="1:4" ht="20.100000000000001" customHeight="1" x14ac:dyDescent="0.3">
      <c r="A401" s="191"/>
      <c r="B401" s="191"/>
      <c r="C401" s="191"/>
      <c r="D401" s="191"/>
    </row>
    <row r="402" spans="1:4" ht="20.100000000000001" customHeight="1" x14ac:dyDescent="0.3">
      <c r="A402" s="191"/>
      <c r="B402" s="191"/>
      <c r="C402" s="191"/>
      <c r="D402" s="191"/>
    </row>
    <row r="403" spans="1:4" ht="20.100000000000001" customHeight="1" x14ac:dyDescent="0.3">
      <c r="A403" s="191"/>
      <c r="B403" s="191"/>
      <c r="C403" s="191"/>
      <c r="D403" s="191"/>
    </row>
    <row r="404" spans="1:4" ht="20.100000000000001" customHeight="1" x14ac:dyDescent="0.3">
      <c r="A404" s="191"/>
      <c r="B404" s="191"/>
      <c r="C404" s="191"/>
      <c r="D404" s="191"/>
    </row>
    <row r="405" spans="1:4" ht="20.100000000000001" customHeight="1" x14ac:dyDescent="0.3">
      <c r="A405" s="191"/>
      <c r="B405" s="191"/>
      <c r="C405" s="191"/>
      <c r="D405" s="191"/>
    </row>
    <row r="406" spans="1:4" ht="20.100000000000001" customHeight="1" x14ac:dyDescent="0.3">
      <c r="A406" s="191"/>
      <c r="B406" s="191"/>
      <c r="C406" s="191"/>
      <c r="D406" s="191"/>
    </row>
    <row r="407" spans="1:4" ht="20.100000000000001" customHeight="1" x14ac:dyDescent="0.3">
      <c r="A407" s="191"/>
      <c r="B407" s="191"/>
      <c r="C407" s="191"/>
      <c r="D407" s="191"/>
    </row>
    <row r="408" spans="1:4" ht="20.100000000000001" customHeight="1" x14ac:dyDescent="0.3">
      <c r="A408" s="191"/>
      <c r="B408" s="191"/>
      <c r="C408" s="191"/>
      <c r="D408" s="191"/>
    </row>
    <row r="409" spans="1:4" ht="20.100000000000001" customHeight="1" x14ac:dyDescent="0.3">
      <c r="A409" s="191"/>
      <c r="B409" s="191"/>
      <c r="C409" s="191"/>
      <c r="D409" s="191"/>
    </row>
    <row r="410" spans="1:4" ht="20.100000000000001" customHeight="1" x14ac:dyDescent="0.3">
      <c r="A410" s="191"/>
      <c r="B410" s="191"/>
      <c r="C410" s="191"/>
      <c r="D410" s="191"/>
    </row>
    <row r="411" spans="1:4" ht="20.100000000000001" customHeight="1" x14ac:dyDescent="0.3">
      <c r="A411" s="191"/>
      <c r="B411" s="191"/>
      <c r="C411" s="191"/>
      <c r="D411" s="191"/>
    </row>
    <row r="412" spans="1:4" ht="20.100000000000001" customHeight="1" x14ac:dyDescent="0.3">
      <c r="A412" s="191"/>
      <c r="B412" s="191"/>
      <c r="C412" s="191"/>
      <c r="D412" s="191"/>
    </row>
    <row r="413" spans="1:4" ht="20.100000000000001" customHeight="1" x14ac:dyDescent="0.3">
      <c r="A413" s="191"/>
      <c r="B413" s="191"/>
      <c r="C413" s="191"/>
      <c r="D413" s="191"/>
    </row>
    <row r="414" spans="1:4" ht="20.100000000000001" customHeight="1" x14ac:dyDescent="0.3">
      <c r="A414" s="191"/>
      <c r="B414" s="191"/>
      <c r="C414" s="191"/>
      <c r="D414" s="191"/>
    </row>
    <row r="415" spans="1:4" ht="20.100000000000001" customHeight="1" x14ac:dyDescent="0.3">
      <c r="A415" s="191"/>
      <c r="B415" s="191"/>
      <c r="C415" s="191"/>
      <c r="D415" s="191"/>
    </row>
    <row r="416" spans="1:4" ht="20.100000000000001" customHeight="1" x14ac:dyDescent="0.3">
      <c r="A416" s="191"/>
      <c r="B416" s="191"/>
      <c r="C416" s="191"/>
      <c r="D416" s="191"/>
    </row>
    <row r="417" spans="1:4" ht="20.100000000000001" customHeight="1" x14ac:dyDescent="0.3">
      <c r="A417" s="191"/>
      <c r="B417" s="191"/>
      <c r="C417" s="191"/>
      <c r="D417" s="191"/>
    </row>
    <row r="418" spans="1:4" ht="20.100000000000001" customHeight="1" x14ac:dyDescent="0.3">
      <c r="A418" s="191"/>
      <c r="B418" s="191"/>
      <c r="C418" s="191"/>
      <c r="D418" s="191"/>
    </row>
    <row r="419" spans="1:4" ht="20.100000000000001" customHeight="1" x14ac:dyDescent="0.3">
      <c r="A419" s="191"/>
      <c r="B419" s="191"/>
      <c r="C419" s="191"/>
      <c r="D419" s="191"/>
    </row>
    <row r="420" spans="1:4" ht="20.100000000000001" customHeight="1" x14ac:dyDescent="0.3">
      <c r="A420" s="191"/>
      <c r="B420" s="191"/>
      <c r="C420" s="191"/>
      <c r="D420" s="191"/>
    </row>
    <row r="421" spans="1:4" ht="20.100000000000001" customHeight="1" x14ac:dyDescent="0.3">
      <c r="A421" s="191"/>
      <c r="B421" s="191"/>
      <c r="C421" s="191"/>
      <c r="D421" s="191"/>
    </row>
    <row r="422" spans="1:4" ht="20.100000000000001" customHeight="1" x14ac:dyDescent="0.3">
      <c r="A422" s="191"/>
      <c r="B422" s="191"/>
      <c r="C422" s="191"/>
      <c r="D422" s="191"/>
    </row>
    <row r="423" spans="1:4" ht="20.100000000000001" customHeight="1" x14ac:dyDescent="0.3">
      <c r="A423" s="191"/>
      <c r="B423" s="191"/>
      <c r="C423" s="191"/>
      <c r="D423" s="191"/>
    </row>
    <row r="424" spans="1:4" ht="20.100000000000001" customHeight="1" x14ac:dyDescent="0.3">
      <c r="A424" s="191"/>
      <c r="B424" s="191"/>
      <c r="C424" s="191"/>
      <c r="D424" s="191"/>
    </row>
    <row r="425" spans="1:4" ht="20.100000000000001" customHeight="1" x14ac:dyDescent="0.3">
      <c r="A425" s="191"/>
      <c r="B425" s="191"/>
      <c r="C425" s="191"/>
      <c r="D425" s="191"/>
    </row>
    <row r="426" spans="1:4" ht="20.100000000000001" customHeight="1" x14ac:dyDescent="0.3">
      <c r="A426" s="191"/>
      <c r="B426" s="191"/>
      <c r="C426" s="191"/>
      <c r="D426" s="191"/>
    </row>
    <row r="427" spans="1:4" ht="20.100000000000001" customHeight="1" x14ac:dyDescent="0.3">
      <c r="A427" s="191"/>
      <c r="B427" s="191"/>
      <c r="C427" s="191"/>
      <c r="D427" s="191"/>
    </row>
    <row r="428" spans="1:4" ht="20.100000000000001" customHeight="1" x14ac:dyDescent="0.3">
      <c r="A428" s="191"/>
      <c r="B428" s="191"/>
      <c r="C428" s="191"/>
      <c r="D428" s="191"/>
    </row>
    <row r="429" spans="1:4" ht="20.100000000000001" customHeight="1" x14ac:dyDescent="0.3">
      <c r="A429" s="191"/>
      <c r="B429" s="191"/>
      <c r="C429" s="191"/>
      <c r="D429" s="191"/>
    </row>
    <row r="430" spans="1:4" ht="20.100000000000001" customHeight="1" x14ac:dyDescent="0.3">
      <c r="A430" s="191"/>
      <c r="B430" s="191"/>
      <c r="C430" s="191"/>
      <c r="D430" s="191"/>
    </row>
    <row r="431" spans="1:4" ht="20.100000000000001" customHeight="1" x14ac:dyDescent="0.3">
      <c r="A431" s="191"/>
      <c r="B431" s="191"/>
      <c r="C431" s="191"/>
      <c r="D431" s="191"/>
    </row>
    <row r="432" spans="1:4" ht="20.100000000000001" customHeight="1" x14ac:dyDescent="0.3">
      <c r="A432" s="191"/>
      <c r="B432" s="191"/>
      <c r="C432" s="191"/>
      <c r="D432" s="191"/>
    </row>
    <row r="433" spans="1:4" ht="20.100000000000001" customHeight="1" x14ac:dyDescent="0.3">
      <c r="A433" s="191"/>
      <c r="B433" s="191"/>
      <c r="C433" s="191"/>
      <c r="D433" s="191"/>
    </row>
    <row r="434" spans="1:4" ht="20.100000000000001" customHeight="1" x14ac:dyDescent="0.3">
      <c r="A434" s="191"/>
      <c r="B434" s="191"/>
      <c r="C434" s="191"/>
      <c r="D434" s="191"/>
    </row>
    <row r="435" spans="1:4" ht="20.100000000000001" customHeight="1" x14ac:dyDescent="0.3">
      <c r="A435" s="191"/>
      <c r="B435" s="191"/>
      <c r="C435" s="191"/>
      <c r="D435" s="191"/>
    </row>
    <row r="436" spans="1:4" ht="20.100000000000001" customHeight="1" x14ac:dyDescent="0.3">
      <c r="A436" s="191"/>
      <c r="B436" s="191"/>
      <c r="C436" s="191"/>
      <c r="D436" s="191"/>
    </row>
    <row r="437" spans="1:4" ht="20.100000000000001" customHeight="1" x14ac:dyDescent="0.3">
      <c r="A437" s="191"/>
      <c r="B437" s="191"/>
      <c r="C437" s="191"/>
      <c r="D437" s="191"/>
    </row>
    <row r="438" spans="1:4" ht="20.100000000000001" customHeight="1" x14ac:dyDescent="0.3">
      <c r="A438" s="191"/>
      <c r="B438" s="191"/>
      <c r="C438" s="191"/>
      <c r="D438" s="191"/>
    </row>
    <row r="439" spans="1:4" ht="20.100000000000001" customHeight="1" x14ac:dyDescent="0.3">
      <c r="A439" s="191"/>
      <c r="B439" s="191"/>
      <c r="C439" s="191"/>
      <c r="D439" s="191"/>
    </row>
    <row r="440" spans="1:4" ht="20.100000000000001" customHeight="1" x14ac:dyDescent="0.3">
      <c r="A440" s="191"/>
      <c r="B440" s="191"/>
      <c r="C440" s="191"/>
      <c r="D440" s="191"/>
    </row>
    <row r="441" spans="1:4" ht="20.100000000000001" customHeight="1" x14ac:dyDescent="0.3">
      <c r="A441" s="191"/>
      <c r="B441" s="191"/>
      <c r="C441" s="191"/>
      <c r="D441" s="191"/>
    </row>
    <row r="442" spans="1:4" ht="20.100000000000001" customHeight="1" x14ac:dyDescent="0.3">
      <c r="A442" s="191"/>
      <c r="B442" s="191"/>
      <c r="C442" s="191"/>
      <c r="D442" s="191"/>
    </row>
    <row r="443" spans="1:4" ht="20.100000000000001" customHeight="1" x14ac:dyDescent="0.3">
      <c r="A443" s="191"/>
      <c r="B443" s="191"/>
      <c r="C443" s="191"/>
      <c r="D443" s="191"/>
    </row>
    <row r="444" spans="1:4" ht="20.100000000000001" customHeight="1" x14ac:dyDescent="0.3">
      <c r="A444" s="191"/>
      <c r="B444" s="191"/>
      <c r="C444" s="191"/>
      <c r="D444" s="191"/>
    </row>
    <row r="445" spans="1:4" ht="20.100000000000001" customHeight="1" x14ac:dyDescent="0.3">
      <c r="A445" s="191"/>
      <c r="B445" s="191"/>
      <c r="C445" s="191"/>
      <c r="D445" s="191"/>
    </row>
    <row r="446" spans="1:4" ht="20.100000000000001" customHeight="1" x14ac:dyDescent="0.3">
      <c r="A446" s="191"/>
      <c r="B446" s="191"/>
      <c r="C446" s="191"/>
      <c r="D446" s="191"/>
    </row>
    <row r="447" spans="1:4" ht="20.100000000000001" customHeight="1" x14ac:dyDescent="0.3">
      <c r="A447" s="191"/>
      <c r="B447" s="191"/>
      <c r="C447" s="191"/>
      <c r="D447" s="191"/>
    </row>
    <row r="448" spans="1:4" ht="20.100000000000001" customHeight="1" x14ac:dyDescent="0.3">
      <c r="A448" s="191"/>
      <c r="B448" s="191"/>
      <c r="C448" s="191"/>
      <c r="D448" s="191"/>
    </row>
    <row r="449" spans="1:4" ht="20.100000000000001" customHeight="1" x14ac:dyDescent="0.3">
      <c r="A449" s="191"/>
      <c r="B449" s="191"/>
      <c r="C449" s="191"/>
      <c r="D449" s="191"/>
    </row>
    <row r="450" spans="1:4" ht="20.100000000000001" customHeight="1" x14ac:dyDescent="0.3">
      <c r="A450" s="191"/>
      <c r="B450" s="191"/>
      <c r="C450" s="191"/>
      <c r="D450" s="191"/>
    </row>
    <row r="451" spans="1:4" ht="20.100000000000001" customHeight="1" x14ac:dyDescent="0.3">
      <c r="A451" s="191"/>
      <c r="B451" s="191"/>
      <c r="C451" s="191"/>
      <c r="D451" s="191"/>
    </row>
    <row r="452" spans="1:4" ht="20.100000000000001" customHeight="1" x14ac:dyDescent="0.3">
      <c r="A452" s="191"/>
      <c r="B452" s="191"/>
      <c r="C452" s="191"/>
      <c r="D452" s="191"/>
    </row>
    <row r="453" spans="1:4" ht="20.100000000000001" customHeight="1" x14ac:dyDescent="0.3">
      <c r="A453" s="191"/>
      <c r="B453" s="191"/>
      <c r="C453" s="191"/>
      <c r="D453" s="191"/>
    </row>
    <row r="454" spans="1:4" ht="20.100000000000001" customHeight="1" x14ac:dyDescent="0.3">
      <c r="A454" s="191"/>
      <c r="B454" s="191"/>
      <c r="C454" s="191"/>
      <c r="D454" s="191"/>
    </row>
    <row r="455" spans="1:4" ht="20.100000000000001" customHeight="1" x14ac:dyDescent="0.3">
      <c r="A455" s="191"/>
      <c r="B455" s="191"/>
      <c r="C455" s="191"/>
      <c r="D455" s="191"/>
    </row>
    <row r="456" spans="1:4" ht="20.100000000000001" customHeight="1" x14ac:dyDescent="0.3">
      <c r="A456" s="191"/>
      <c r="B456" s="191"/>
      <c r="C456" s="191"/>
      <c r="D456" s="191"/>
    </row>
    <row r="457" spans="1:4" ht="20.100000000000001" customHeight="1" x14ac:dyDescent="0.3">
      <c r="A457" s="191"/>
      <c r="B457" s="191"/>
      <c r="C457" s="191"/>
      <c r="D457" s="191"/>
    </row>
    <row r="458" spans="1:4" ht="20.100000000000001" customHeight="1" x14ac:dyDescent="0.3">
      <c r="A458" s="191"/>
      <c r="B458" s="191"/>
      <c r="C458" s="191"/>
      <c r="D458" s="191"/>
    </row>
    <row r="459" spans="1:4" ht="20.100000000000001" customHeight="1" x14ac:dyDescent="0.3">
      <c r="A459" s="191"/>
      <c r="B459" s="191"/>
      <c r="C459" s="191"/>
      <c r="D459" s="191"/>
    </row>
    <row r="460" spans="1:4" ht="20.100000000000001" customHeight="1" x14ac:dyDescent="0.3">
      <c r="A460" s="191"/>
      <c r="B460" s="191"/>
      <c r="C460" s="191"/>
      <c r="D460" s="191"/>
    </row>
    <row r="461" spans="1:4" ht="20.100000000000001" customHeight="1" x14ac:dyDescent="0.3">
      <c r="A461" s="191"/>
      <c r="B461" s="191"/>
      <c r="C461" s="191"/>
      <c r="D461" s="191"/>
    </row>
    <row r="462" spans="1:4" ht="20.100000000000001" customHeight="1" x14ac:dyDescent="0.3">
      <c r="A462" s="191"/>
      <c r="B462" s="191"/>
      <c r="C462" s="191"/>
      <c r="D462" s="191"/>
    </row>
    <row r="463" spans="1:4" ht="20.100000000000001" customHeight="1" x14ac:dyDescent="0.3">
      <c r="A463" s="191"/>
      <c r="B463" s="191"/>
      <c r="C463" s="191"/>
      <c r="D463" s="191"/>
    </row>
    <row r="464" spans="1:4" ht="20.100000000000001" customHeight="1" x14ac:dyDescent="0.3">
      <c r="A464" s="191"/>
      <c r="B464" s="191"/>
      <c r="C464" s="191"/>
      <c r="D464" s="191"/>
    </row>
  </sheetData>
  <mergeCells count="34">
    <mergeCell ref="AK9:AK10"/>
    <mergeCell ref="AL9:AL10"/>
    <mergeCell ref="AM9:AM10"/>
    <mergeCell ref="AP9:AQ9"/>
    <mergeCell ref="AC9:AD9"/>
    <mergeCell ref="AE9:AF9"/>
    <mergeCell ref="AG9:AG10"/>
    <mergeCell ref="AH9:AH10"/>
    <mergeCell ref="AI9:AI10"/>
    <mergeCell ref="AJ9:AJ10"/>
    <mergeCell ref="O9:O10"/>
    <mergeCell ref="P9:P10"/>
    <mergeCell ref="Q9:V10"/>
    <mergeCell ref="W9:X9"/>
    <mergeCell ref="Y9:Z9"/>
    <mergeCell ref="AA9:AB9"/>
    <mergeCell ref="A9:A10"/>
    <mergeCell ref="B9:I9"/>
    <mergeCell ref="J9:K9"/>
    <mergeCell ref="L9:L10"/>
    <mergeCell ref="M9:M10"/>
    <mergeCell ref="N9:N10"/>
    <mergeCell ref="B8:K8"/>
    <mergeCell ref="L8:P8"/>
    <mergeCell ref="Q8:V8"/>
    <mergeCell ref="W8:AB8"/>
    <mergeCell ref="AC8:AF8"/>
    <mergeCell ref="AG8:AM8"/>
    <mergeCell ref="D1:G1"/>
    <mergeCell ref="I1:J1"/>
    <mergeCell ref="T1:U1"/>
    <mergeCell ref="Y1:AB1"/>
    <mergeCell ref="AF1:AG1"/>
    <mergeCell ref="Q7:V7"/>
  </mergeCells>
  <pageMargins left="0.81" right="0.77" top="0.5" bottom="0.4" header="0.3" footer="0.3"/>
  <pageSetup paperSize="5" scale="57" fitToWidth="2" orientation="landscape" horizontalDpi="1200" verticalDpi="1200" r:id="rId1"/>
  <headerFooter alignWithMargins="0">
    <oddHeader>&amp;C&amp;"Calibri,Regular"Public Right of Way (PROW) MEP Assessment Worksheet &amp;R&amp;"Calibri,Regular"&amp;A  Page &amp;P of &amp;N</oddHeader>
  </headerFooter>
  <colBreaks count="1" manualBreakCount="1">
    <brk id="22" max="44"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ltText="">
                <anchor moveWithCells="1">
                  <from>
                    <xdr:col>12</xdr:col>
                    <xdr:colOff>152400</xdr:colOff>
                    <xdr:row>0</xdr:row>
                    <xdr:rowOff>45720</xdr:rowOff>
                  </from>
                  <to>
                    <xdr:col>12</xdr:col>
                    <xdr:colOff>449580</xdr:colOff>
                    <xdr:row>0</xdr:row>
                    <xdr:rowOff>259080</xdr:rowOff>
                  </to>
                </anchor>
              </controlPr>
            </control>
          </mc:Choice>
        </mc:AlternateContent>
        <mc:AlternateContent xmlns:mc="http://schemas.openxmlformats.org/markup-compatibility/2006">
          <mc:Choice Requires="x14">
            <control shapeId="10242" r:id="rId5" name="Check Box 2">
              <controlPr defaultSize="0" autoFill="0" autoLine="0" autoPict="0" altText="">
                <anchor moveWithCells="1">
                  <from>
                    <xdr:col>12</xdr:col>
                    <xdr:colOff>777240</xdr:colOff>
                    <xdr:row>0</xdr:row>
                    <xdr:rowOff>45720</xdr:rowOff>
                  </from>
                  <to>
                    <xdr:col>13</xdr:col>
                    <xdr:colOff>289560</xdr:colOff>
                    <xdr:row>0</xdr:row>
                    <xdr:rowOff>259080</xdr:rowOff>
                  </to>
                </anchor>
              </controlPr>
            </control>
          </mc:Choice>
        </mc:AlternateContent>
        <mc:AlternateContent xmlns:mc="http://schemas.openxmlformats.org/markup-compatibility/2006">
          <mc:Choice Requires="x14">
            <control shapeId="10243" r:id="rId6" name="Check Box 3">
              <controlPr defaultSize="0" autoFill="0" autoLine="0" autoPict="0" altText="">
                <anchor moveWithCells="1">
                  <from>
                    <xdr:col>16</xdr:col>
                    <xdr:colOff>38100</xdr:colOff>
                    <xdr:row>0</xdr:row>
                    <xdr:rowOff>60960</xdr:rowOff>
                  </from>
                  <to>
                    <xdr:col>16</xdr:col>
                    <xdr:colOff>266700</xdr:colOff>
                    <xdr:row>0</xdr:row>
                    <xdr:rowOff>259080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ject xmlns="80727368-2d85-4693-8aca-8c33fb2339f5" xsi:nil="true"/>
    <IconOverlay xmlns="http://schemas.microsoft.com/sharepoint/v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oject Document" ma:contentTypeID="0x01010084099C5946FA6344AFBC08FDA28BB5E3000F2A5536EED47B428001DEFDF00DB8CF" ma:contentTypeVersion="17" ma:contentTypeDescription="" ma:contentTypeScope="" ma:versionID="7bcd3fe56b3259595a9ae9dc2db56fb7">
  <xsd:schema xmlns:xsd="http://www.w3.org/2001/XMLSchema" xmlns:xs="http://www.w3.org/2001/XMLSchema" xmlns:p="http://schemas.microsoft.com/office/2006/metadata/properties" xmlns:ns2="80727368-2d85-4693-8aca-8c33fb2339f5" xmlns:ns3="http://schemas.microsoft.com/sharepoint/v4" xmlns:ns4="b031f331-093e-4af9-b9a8-5fb9941cd8bc" targetNamespace="http://schemas.microsoft.com/office/2006/metadata/properties" ma:root="true" ma:fieldsID="0fc7ac866179c1bc42f0e83d4902a2cb" ns2:_="" ns3:_="" ns4:_="">
    <xsd:import namespace="80727368-2d85-4693-8aca-8c33fb2339f5"/>
    <xsd:import namespace="http://schemas.microsoft.com/sharepoint/v4"/>
    <xsd:import namespace="b031f331-093e-4af9-b9a8-5fb9941cd8bc"/>
    <xsd:element name="properties">
      <xsd:complexType>
        <xsd:sequence>
          <xsd:element name="documentManagement">
            <xsd:complexType>
              <xsd:all>
                <xsd:element ref="ns2:Project" minOccurs="0"/>
                <xsd:element ref="ns2:Project_x003a_Description" minOccurs="0"/>
                <xsd:element ref="ns2:SharedWithUsers" minOccurs="0"/>
                <xsd:element ref="ns3:IconOverlay" minOccurs="0"/>
                <xsd:element ref="ns2:SharingHintHash" minOccurs="0"/>
                <xsd:element ref="ns2:SharedWithDetails" minOccurs="0"/>
                <xsd:element ref="ns2:LastSharedByUser" minOccurs="0"/>
                <xsd:element ref="ns2: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727368-2d85-4693-8aca-8c33fb2339f5" elementFormDefault="qualified">
    <xsd:import namespace="http://schemas.microsoft.com/office/2006/documentManagement/types"/>
    <xsd:import namespace="http://schemas.microsoft.com/office/infopath/2007/PartnerControls"/>
    <xsd:element name="Project" ma:index="8" nillable="true" ma:displayName="Project" ma:list="{466bfe19-0901-498c-8ba9-2a12267cbd25}" ma:internalName="Project" ma:readOnly="false" ma:showField="Title" ma:web="80727368-2d85-4693-8aca-8c33fb2339f5">
      <xsd:simpleType>
        <xsd:restriction base="dms:Lookup"/>
      </xsd:simpleType>
    </xsd:element>
    <xsd:element name="Project_x003a_Description" ma:index="9" nillable="true" ma:displayName="Project:Description" ma:list="{466bfe19-0901-498c-8ba9-2a12267cbd25}" ma:internalName="Project_x003A_Description" ma:readOnly="true" ma:showField="CategoryDescription" ma:web="80727368-2d85-4693-8aca-8c33fb2339f5">
      <xsd:simpleType>
        <xsd:restriction base="dms:Lookup"/>
      </xsd:simpleType>
    </xsd:element>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element name="SharedWithDetails" ma:index="13" nillable="true" ma:displayName="Shared With Details" ma:internalName="SharedWithDetails" ma:readOnly="true">
      <xsd:simpleType>
        <xsd:restriction base="dms:Note">
          <xsd:maxLength value="255"/>
        </xsd:restrictio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31f331-093e-4af9-b9a8-5fb9941cd8bc"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description="" ma:internalName="MediaServiceAutoTags" ma:readOnly="true">
      <xsd:simpleType>
        <xsd:restriction base="dms:Text"/>
      </xsd:simpleType>
    </xsd:element>
    <xsd:element name="MediaServiceLocation" ma:index="20" nillable="true" ma:displayName="MediaServiceLocation" ma:description="" ma:internalName="MediaServiceLocation" ma:readOnly="true">
      <xsd:simpleType>
        <xsd:restriction base="dms:Text"/>
      </xsd:simpleType>
    </xsd:element>
    <xsd:element name="MediaServiceOCR" ma:index="21" nillable="true" ma:displayName="MediaServiceOCR" ma:internalName="MediaServiceOCR" ma:readOnly="true">
      <xsd:simpleType>
        <xsd:restriction base="dms:Note">
          <xsd:maxLength value="255"/>
        </xsd:restriction>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15DD91-D1C6-417E-BB8B-AE1C652A7B14}">
  <ds:schemaRefs>
    <ds:schemaRef ds:uri="b031f331-093e-4af9-b9a8-5fb9941cd8bc"/>
    <ds:schemaRef ds:uri="http://schemas.microsoft.com/office/2006/documentManagement/types"/>
    <ds:schemaRef ds:uri="http://purl.org/dc/elements/1.1/"/>
    <ds:schemaRef ds:uri="http://purl.org/dc/terms/"/>
    <ds:schemaRef ds:uri="80727368-2d85-4693-8aca-8c33fb2339f5"/>
    <ds:schemaRef ds:uri="http://purl.org/dc/dcmitype/"/>
    <ds:schemaRef ds:uri="http://www.w3.org/XML/1998/namespace"/>
    <ds:schemaRef ds:uri="http://schemas.microsoft.com/office/infopath/2007/PartnerControls"/>
    <ds:schemaRef ds:uri="http://schemas.openxmlformats.org/package/2006/metadata/core-properties"/>
    <ds:schemaRef ds:uri="http://schemas.microsoft.com/sharepoint/v4"/>
    <ds:schemaRef ds:uri="http://schemas.microsoft.com/office/2006/metadata/properties"/>
  </ds:schemaRefs>
</ds:datastoreItem>
</file>

<file path=customXml/itemProps2.xml><?xml version="1.0" encoding="utf-8"?>
<ds:datastoreItem xmlns:ds="http://schemas.openxmlformats.org/officeDocument/2006/customXml" ds:itemID="{99B3E089-2891-4B42-93B3-1E1B67FF673E}">
  <ds:schemaRefs>
    <ds:schemaRef ds:uri="http://schemas.microsoft.com/sharepoint/v3/contenttype/forms"/>
  </ds:schemaRefs>
</ds:datastoreItem>
</file>

<file path=customXml/itemProps3.xml><?xml version="1.0" encoding="utf-8"?>
<ds:datastoreItem xmlns:ds="http://schemas.openxmlformats.org/officeDocument/2006/customXml" ds:itemID="{7653816D-510A-4439-929F-9809E7FEE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727368-2d85-4693-8aca-8c33fb2339f5"/>
    <ds:schemaRef ds:uri="http://schemas.microsoft.com/sharepoint/v4"/>
    <ds:schemaRef ds:uri="b031f331-093e-4af9-b9a8-5fb9941cd8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30% Phase</vt:lpstr>
      <vt:lpstr>65% Phase</vt:lpstr>
      <vt:lpstr>90% Phase</vt:lpstr>
      <vt:lpstr>30% Phase Sample</vt:lpstr>
      <vt:lpstr>65% Phase Sample</vt:lpstr>
      <vt:lpstr>90% Phase Sample</vt:lpstr>
      <vt:lpstr>'30% Phase'!Print_Area</vt:lpstr>
      <vt:lpstr>'30% Phase Sample'!Print_Area</vt:lpstr>
      <vt:lpstr>'65% Phase'!Print_Area</vt:lpstr>
      <vt:lpstr>'65% Phase Sample'!Print_Area</vt:lpstr>
      <vt:lpstr>'90% Phase'!Print_Area</vt:lpstr>
      <vt:lpstr>'90% Phase Sample'!Print_Area</vt:lpstr>
      <vt:lpstr>'30% Phase'!Print_Titles</vt:lpstr>
      <vt:lpstr>'30% Phase Sample'!Print_Titles</vt:lpstr>
      <vt:lpstr>'65% Phase'!Print_Titles</vt:lpstr>
      <vt:lpstr>'65% Phase Sample'!Print_Titles</vt:lpstr>
      <vt:lpstr>'90% Phase'!Print_Titles</vt:lpstr>
      <vt:lpstr>'90% Phase Sample'!Print_Titles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Mehiel, Laura</dc:creator>
  <cp:lastModifiedBy>Laura Gardner</cp:lastModifiedBy>
  <cp:lastPrinted>2014-04-21T16:41:11Z</cp:lastPrinted>
  <dcterms:created xsi:type="dcterms:W3CDTF">2013-04-17T00:46:36Z</dcterms:created>
  <dcterms:modified xsi:type="dcterms:W3CDTF">2019-01-16T21:37:58Z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horIds_UIVersion_1024">
    <vt:lpwstr>22</vt:lpwstr>
  </property>
  <property fmtid="{D5CDD505-2E9C-101B-9397-08002B2CF9AE}" pid="3" name="ContentTypeId">
    <vt:lpwstr>0x01010084099C5946FA6344AFBC08FDA28BB5E3000F2A5536EED47B428001DEFDF00DB8CF</vt:lpwstr>
  </property>
</Properties>
</file>